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17 года\Первое чтение\Средне-срочный фин план\"/>
    </mc:Choice>
  </mc:AlternateContent>
  <bookViews>
    <workbookView xWindow="240" yWindow="120" windowWidth="15480" windowHeight="8850" activeTab="1"/>
  </bookViews>
  <sheets>
    <sheet name="табл 1" sheetId="1" r:id="rId1"/>
    <sheet name="табл 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4" i="2" l="1"/>
  <c r="F69" i="2" l="1"/>
  <c r="F97" i="2"/>
  <c r="F99" i="2"/>
  <c r="F100" i="2"/>
  <c r="F102" i="2"/>
  <c r="F104" i="2"/>
  <c r="F106" i="2"/>
  <c r="F109" i="2"/>
  <c r="F110" i="2"/>
  <c r="F113" i="2"/>
  <c r="F115" i="2"/>
  <c r="F117" i="2"/>
  <c r="F119" i="2"/>
  <c r="F121" i="2"/>
  <c r="F124" i="2"/>
  <c r="F126" i="2"/>
  <c r="F128" i="2"/>
  <c r="F129" i="2"/>
  <c r="F130" i="2"/>
  <c r="F133" i="2"/>
  <c r="F134" i="2"/>
  <c r="F135" i="2"/>
  <c r="F31" i="2"/>
  <c r="F28" i="2"/>
  <c r="G136" i="2"/>
  <c r="G131" i="2"/>
  <c r="H131" i="2"/>
  <c r="H132" i="2"/>
  <c r="G132" i="2"/>
  <c r="G122" i="2"/>
  <c r="H122" i="2" s="1"/>
  <c r="G118" i="2"/>
  <c r="G117" i="2" s="1"/>
  <c r="G116" i="2"/>
  <c r="H116" i="2" s="1"/>
  <c r="G114" i="2"/>
  <c r="G113" i="2" s="1"/>
  <c r="G111" i="2"/>
  <c r="H111" i="2" s="1"/>
  <c r="G112" i="2"/>
  <c r="H112" i="2" s="1"/>
  <c r="G107" i="2"/>
  <c r="G105" i="2"/>
  <c r="G103" i="2"/>
  <c r="G101" i="2"/>
  <c r="G98" i="2"/>
  <c r="G94" i="2"/>
  <c r="H110" i="2" l="1"/>
  <c r="H89" i="2"/>
  <c r="G89" i="2"/>
  <c r="F89" i="2"/>
  <c r="G88" i="2"/>
  <c r="H88" i="2" s="1"/>
  <c r="H87" i="2" s="1"/>
  <c r="F87" i="2"/>
  <c r="H85" i="2"/>
  <c r="G85" i="2"/>
  <c r="G83" i="2"/>
  <c r="G81" i="2"/>
  <c r="G79" i="2"/>
  <c r="G77" i="2"/>
  <c r="H75" i="2"/>
  <c r="G73" i="2"/>
  <c r="G64" i="2"/>
  <c r="G60" i="2"/>
  <c r="G58" i="2"/>
  <c r="G54" i="2"/>
  <c r="G52" i="2"/>
  <c r="G49" i="2"/>
  <c r="G50" i="2"/>
  <c r="G48" i="2"/>
  <c r="G46" i="2"/>
  <c r="G42" i="2"/>
  <c r="G40" i="2"/>
  <c r="G38" i="2"/>
  <c r="H34" i="2"/>
  <c r="H33" i="2" s="1"/>
  <c r="G34" i="2"/>
  <c r="G33" i="2" s="1"/>
  <c r="F34" i="2"/>
  <c r="F33" i="2" s="1"/>
  <c r="G29" i="2"/>
  <c r="G26" i="2"/>
  <c r="H26" i="2" s="1"/>
  <c r="H20" i="2"/>
  <c r="H16" i="2"/>
  <c r="G16" i="2"/>
  <c r="F16" i="2"/>
  <c r="G87" i="2" l="1"/>
  <c r="D11" i="1"/>
  <c r="H136" i="2" l="1"/>
  <c r="G74" i="2"/>
  <c r="H50" i="2"/>
  <c r="H49" i="2"/>
  <c r="H48" i="2"/>
  <c r="F47" i="2"/>
  <c r="H31" i="2"/>
  <c r="G31" i="2"/>
  <c r="G76" i="2"/>
  <c r="H115" i="2"/>
  <c r="G115" i="2"/>
  <c r="H74" i="2"/>
  <c r="C19" i="1"/>
  <c r="E19" i="1"/>
  <c r="D19" i="1"/>
  <c r="G84" i="2"/>
  <c r="H47" i="2" l="1"/>
  <c r="G47" i="2"/>
  <c r="H9" i="2"/>
  <c r="G9" i="2"/>
  <c r="H121" i="2" l="1"/>
  <c r="H120" i="2" s="1"/>
  <c r="G121" i="2"/>
  <c r="G120" i="2" s="1"/>
  <c r="H126" i="2"/>
  <c r="G126" i="2"/>
  <c r="H124" i="2"/>
  <c r="G124" i="2"/>
  <c r="G66" i="2"/>
  <c r="G65" i="2" s="1"/>
  <c r="H107" i="2" l="1"/>
  <c r="F84" i="2"/>
  <c r="G70" i="2"/>
  <c r="H130" i="2"/>
  <c r="H129" i="2" s="1"/>
  <c r="H128" i="2" s="1"/>
  <c r="H118" i="2"/>
  <c r="H117" i="2" s="1"/>
  <c r="H114" i="2"/>
  <c r="H113" i="2" s="1"/>
  <c r="H105" i="2"/>
  <c r="H103" i="2"/>
  <c r="H101" i="2"/>
  <c r="H98" i="2"/>
  <c r="H94" i="2"/>
  <c r="H84" i="2"/>
  <c r="H83" i="2"/>
  <c r="H81" i="2"/>
  <c r="H79" i="2"/>
  <c r="H77" i="2"/>
  <c r="H73" i="2"/>
  <c r="H70" i="2"/>
  <c r="H66" i="2"/>
  <c r="H65" i="2" s="1"/>
  <c r="F51" i="2"/>
  <c r="F45" i="2"/>
  <c r="F41" i="2"/>
  <c r="F39" i="2"/>
  <c r="H28" i="2"/>
  <c r="G28" i="2"/>
  <c r="E11" i="1"/>
  <c r="G110" i="2" l="1"/>
  <c r="H135" i="2"/>
  <c r="H40" i="2"/>
  <c r="H39" i="2" s="1"/>
  <c r="G39" i="2"/>
  <c r="H43" i="2"/>
  <c r="G43" i="2"/>
  <c r="H54" i="2"/>
  <c r="H53" i="2" s="1"/>
  <c r="G53" i="2"/>
  <c r="H60" i="2"/>
  <c r="H59" i="2" s="1"/>
  <c r="G59" i="2"/>
  <c r="H38" i="2"/>
  <c r="H37" i="2" s="1"/>
  <c r="G37" i="2"/>
  <c r="H42" i="2"/>
  <c r="H41" i="2" s="1"/>
  <c r="G41" i="2"/>
  <c r="H46" i="2"/>
  <c r="H45" i="2" s="1"/>
  <c r="G45" i="2"/>
  <c r="H52" i="2"/>
  <c r="H51" i="2" s="1"/>
  <c r="H58" i="2"/>
  <c r="H57" i="2" s="1"/>
  <c r="G57" i="2"/>
  <c r="H64" i="2"/>
  <c r="H63" i="2" s="1"/>
  <c r="H62" i="2" s="1"/>
  <c r="H61" i="2" s="1"/>
  <c r="G63" i="2"/>
  <c r="G62" i="2" s="1"/>
  <c r="G61" i="2" s="1"/>
  <c r="G135" i="2"/>
  <c r="G134" i="2" s="1"/>
  <c r="G133" i="2" s="1"/>
  <c r="G130" i="2"/>
  <c r="G129" i="2" s="1"/>
  <c r="G128" i="2" s="1"/>
  <c r="G106" i="2"/>
  <c r="H106" i="2" s="1"/>
  <c r="F23" i="2"/>
  <c r="G36" i="2" l="1"/>
  <c r="H36" i="2"/>
  <c r="G56" i="2"/>
  <c r="G55" i="2" s="1"/>
  <c r="H56" i="2"/>
  <c r="H55" i="2" s="1"/>
  <c r="F70" i="2"/>
  <c r="G14" i="2"/>
  <c r="H14" i="2"/>
  <c r="F14" i="2"/>
  <c r="F9" i="2"/>
  <c r="F37" i="2" l="1"/>
  <c r="F43" i="2"/>
  <c r="G102" i="2" l="1"/>
  <c r="H102" i="2" s="1"/>
  <c r="F93" i="2"/>
  <c r="G93" i="2" s="1"/>
  <c r="H93" i="2" s="1"/>
  <c r="F82" i="2"/>
  <c r="G82" i="2" s="1"/>
  <c r="H82" i="2" s="1"/>
  <c r="F80" i="2"/>
  <c r="G80" i="2" s="1"/>
  <c r="H80" i="2" s="1"/>
  <c r="F78" i="2"/>
  <c r="G78" i="2" s="1"/>
  <c r="H78" i="2" s="1"/>
  <c r="F76" i="2"/>
  <c r="H76" i="2" s="1"/>
  <c r="F74" i="2"/>
  <c r="F72" i="2"/>
  <c r="H109" i="2" l="1"/>
  <c r="H108" i="2" s="1"/>
  <c r="G109" i="2"/>
  <c r="G108" i="2" s="1"/>
  <c r="F123" i="2"/>
  <c r="G123" i="2" s="1"/>
  <c r="H134" i="2"/>
  <c r="G104" i="2"/>
  <c r="G72" i="2"/>
  <c r="G69" i="2" s="1"/>
  <c r="F92" i="2"/>
  <c r="G100" i="2"/>
  <c r="H100" i="2" s="1"/>
  <c r="F96" i="2"/>
  <c r="G96" i="2" s="1"/>
  <c r="H96" i="2" s="1"/>
  <c r="G97" i="2"/>
  <c r="H97" i="2" s="1"/>
  <c r="F120" i="2"/>
  <c r="F66" i="2"/>
  <c r="H123" i="2" l="1"/>
  <c r="H119" i="2" s="1"/>
  <c r="G119" i="2"/>
  <c r="H72" i="2"/>
  <c r="G68" i="2"/>
  <c r="H133" i="2"/>
  <c r="H104" i="2"/>
  <c r="H99" i="2" s="1"/>
  <c r="G99" i="2"/>
  <c r="G92" i="2"/>
  <c r="H92" i="2" s="1"/>
  <c r="F91" i="2"/>
  <c r="G91" i="2" s="1"/>
  <c r="H91" i="2" s="1"/>
  <c r="F95" i="2"/>
  <c r="G95" i="2" s="1"/>
  <c r="H95" i="2" s="1"/>
  <c r="F108" i="2"/>
  <c r="F65" i="2"/>
  <c r="F63" i="2"/>
  <c r="F59" i="2"/>
  <c r="F57" i="2"/>
  <c r="F53" i="2"/>
  <c r="G24" i="2"/>
  <c r="G23" i="2" s="1"/>
  <c r="G22" i="2" s="1"/>
  <c r="H24" i="2"/>
  <c r="H23" i="2" s="1"/>
  <c r="H22" i="2" s="1"/>
  <c r="G18" i="2"/>
  <c r="G13" i="2" s="1"/>
  <c r="H18" i="2"/>
  <c r="H13" i="2" s="1"/>
  <c r="F18" i="2"/>
  <c r="F13" i="2" s="1"/>
  <c r="G8" i="2"/>
  <c r="H8" i="2"/>
  <c r="F8" i="2"/>
  <c r="H69" i="2" l="1"/>
  <c r="H68" i="2" s="1"/>
  <c r="F36" i="2"/>
  <c r="F22" i="2" s="1"/>
  <c r="F21" i="2" s="1"/>
  <c r="F68" i="2"/>
  <c r="F62" i="2"/>
  <c r="F61" i="2" s="1"/>
  <c r="F56" i="2"/>
  <c r="F7" i="2"/>
  <c r="F6" i="2" s="1"/>
  <c r="H7" i="2"/>
  <c r="H6" i="2" s="1"/>
  <c r="G7" i="2"/>
  <c r="G6" i="2" s="1"/>
  <c r="F137" i="2" l="1"/>
  <c r="F55" i="2"/>
  <c r="E9" i="1"/>
  <c r="D9" i="1" l="1"/>
  <c r="D18" i="1"/>
  <c r="E18" i="1"/>
  <c r="E22" i="1" s="1"/>
  <c r="C18" i="1"/>
  <c r="C9" i="1"/>
  <c r="D22" i="1" l="1"/>
  <c r="C22" i="1"/>
  <c r="H21" i="2"/>
  <c r="H137" i="2" s="1"/>
  <c r="G21" i="2"/>
  <c r="G137" i="2" s="1"/>
</calcChain>
</file>

<file path=xl/sharedStrings.xml><?xml version="1.0" encoding="utf-8"?>
<sst xmlns="http://schemas.openxmlformats.org/spreadsheetml/2006/main" count="382" uniqueCount="191">
  <si>
    <t>№</t>
  </si>
  <si>
    <t>Показатель</t>
  </si>
  <si>
    <t>(тыс. руб.)</t>
  </si>
  <si>
    <t>Значение показателя в плановом периоде</t>
  </si>
  <si>
    <t xml:space="preserve"> (тыс. руб.)</t>
  </si>
  <si>
    <t>1-ый год</t>
  </si>
  <si>
    <t>2-ой год</t>
  </si>
  <si>
    <t>Общий объем доходов местного бюджета, в том числе по группам:</t>
  </si>
  <si>
    <t>1.1.</t>
  </si>
  <si>
    <t>- налоговые и неналоговые доходы</t>
  </si>
  <si>
    <t xml:space="preserve"> 1.2.</t>
  </si>
  <si>
    <t>- безвозмездные поступления всего, в том числе по видам:</t>
  </si>
  <si>
    <t>1.2.1.</t>
  </si>
  <si>
    <t>субсидии</t>
  </si>
  <si>
    <t>1.2.2.</t>
  </si>
  <si>
    <t>дотация на выравнивание уровня бюджетной обеспеченности муниципальных образований</t>
  </si>
  <si>
    <t>1.2.3.</t>
  </si>
  <si>
    <t xml:space="preserve">субвенции, зачисляемые в местный бюджет, выделяемые из бюджета Санкт-Петербурга  на реализацию переданных отдельных государственных полномочий  </t>
  </si>
  <si>
    <t>1.2.4.</t>
  </si>
  <si>
    <t>Прочие безвозмездные поступления</t>
  </si>
  <si>
    <t>Общий объем расходов местного бюджета, в том числе:</t>
  </si>
  <si>
    <t>2.1.</t>
  </si>
  <si>
    <t>2.1.1.</t>
  </si>
  <si>
    <t>901 Муниципальный Совет Муниципального образования город Петергоф</t>
  </si>
  <si>
    <t>2.1.2.</t>
  </si>
  <si>
    <t>984 Местная администрация муниципального образования город Петергоф</t>
  </si>
  <si>
    <t xml:space="preserve">(-) Профицит  /(+) дефицит местного бюджета  </t>
  </si>
  <si>
    <t xml:space="preserve"> Коды бюджетной классификации</t>
  </si>
  <si>
    <t>Значение показателя в плановом периоде (тыс. руб.)</t>
  </si>
  <si>
    <t>ГРБС</t>
  </si>
  <si>
    <t>Раздел, подраздел</t>
  </si>
  <si>
    <t>ЦС</t>
  </si>
  <si>
    <t>МУНИЦИПАЛЬНЫЙ СОВЕТ МУНИЦИПАЛЬНОГО ОБРАЗОВАНИЯ ГОРОД ПЕТЕРГОФ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</si>
  <si>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</si>
  <si>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</si>
  <si>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</si>
  <si>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</si>
  <si>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 xml:space="preserve">МЕСТНАЯ АДМИНИСТРАЦИЯ МУНИЦИПАЛЬНОГО ОБРАЗОВАНИЯ ГОРОД ПЕТЕРГОФ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</si>
  <si>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</si>
  <si>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</si>
  <si>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</si>
  <si>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</si>
  <si>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</si>
  <si>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>НАЦИОНАЛЬНАЯ ЭКОНОМИКА</t>
  </si>
  <si>
    <t>Общеэкономические вопросы</t>
  </si>
  <si>
    <t>ЖИЛИЩНО-КОММУНАЛЬНОЕ ХОЗЯЙСТВО</t>
  </si>
  <si>
    <t>Благоустройство</t>
  </si>
  <si>
    <t>Верхний предел муниципального долга (при наличии такового)  по состоянию на 1 января года, следующего за очередным финансовым годом (очередным финансовым годом и каждым годом планового периода)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</si>
  <si>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</si>
  <si>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</si>
  <si>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</si>
  <si>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</si>
  <si>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</si>
  <si>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 xml:space="preserve">КУЛЬТУРА,  КИНЕМАТОГРАФИЯ 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</si>
  <si>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</si>
  <si>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</si>
  <si>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</si>
  <si>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</si>
  <si>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</si>
  <si>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Массовый спорт </t>
  </si>
  <si>
    <t>СРЕДСТВА МАССОВОЙ ИНФОРМАЦИИ</t>
  </si>
  <si>
    <t>Периодическая печать и издательства</t>
  </si>
  <si>
    <t>ВСЕГО РАСХОДОВ</t>
  </si>
  <si>
    <t>Наименование главного распорядителя бюджетных средств</t>
  </si>
  <si>
    <t>0100</t>
  </si>
  <si>
    <t>0102</t>
  </si>
  <si>
    <t>0103</t>
  </si>
  <si>
    <t>0113</t>
  </si>
  <si>
    <t>0707</t>
  </si>
  <si>
    <t>0104</t>
  </si>
  <si>
    <t>0111</t>
  </si>
  <si>
    <t>0300</t>
  </si>
  <si>
    <t>0309</t>
  </si>
  <si>
    <t>0400</t>
  </si>
  <si>
    <t>0401</t>
  </si>
  <si>
    <t>0409</t>
  </si>
  <si>
    <t>0500</t>
  </si>
  <si>
    <t>0503</t>
  </si>
  <si>
    <t>0600</t>
  </si>
  <si>
    <t>0605</t>
  </si>
  <si>
    <t>0700</t>
  </si>
  <si>
    <t>0705</t>
  </si>
  <si>
    <t>0800</t>
  </si>
  <si>
    <t>0801</t>
  </si>
  <si>
    <t>Объемы бюджетных ассигнований по главным распорядителям бюджетных  средств (в целом по ГРБС):в том числе:</t>
  </si>
  <si>
    <t>Таблица № 1</t>
  </si>
  <si>
    <t>ВР (группа, подгруппа)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</si>
  <si>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</si>
  <si>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</t>
  </si>
  <si>
    <t>Иные бюджетные ассигнования</t>
  </si>
  <si>
    <t>Закупка товаров, работ и услуг для муниципальных нужд</t>
  </si>
  <si>
    <t>Социальное обеспечение и иные выплаты населению</t>
  </si>
  <si>
    <t>Дорожное хозяйство (дорожные фонды)</t>
  </si>
  <si>
    <t xml:space="preserve"> 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</si>
  <si>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Социальное обеспечение и иные выплаты населению </t>
  </si>
  <si>
    <t xml:space="preserve"> 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</si>
  <si>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</si>
  <si>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</si>
  <si>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</si>
  <si>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</si>
  <si>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Содержание Главы муниципального образования, исполняющего полномочия председателя Муниципального Совета</t>
  </si>
  <si>
    <t>0020000010</t>
  </si>
  <si>
    <t>0020000020</t>
  </si>
  <si>
    <t>0020000030</t>
  </si>
  <si>
    <t>0020000040</t>
  </si>
  <si>
    <t>0700000060</t>
  </si>
  <si>
    <t>0920000071</t>
  </si>
  <si>
    <t>0920000072</t>
  </si>
  <si>
    <t>0920000073</t>
  </si>
  <si>
    <t>0920000440</t>
  </si>
  <si>
    <t>0920000520</t>
  </si>
  <si>
    <t>7950000490</t>
  </si>
  <si>
    <t>7950000510</t>
  </si>
  <si>
    <t>7950000080</t>
  </si>
  <si>
    <t>Ведомственная целевая 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</si>
  <si>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7950000090</t>
  </si>
  <si>
    <t>5100000100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</si>
  <si>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</si>
  <si>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7950000110</t>
  </si>
  <si>
    <t>6000000162</t>
  </si>
  <si>
    <t>7950000131</t>
  </si>
  <si>
    <t>7950000132</t>
  </si>
  <si>
    <t>7950000133</t>
  </si>
  <si>
    <t>7950000140</t>
  </si>
  <si>
    <t>7950000151</t>
  </si>
  <si>
    <t>7950000164</t>
  </si>
  <si>
    <t>4100000170</t>
  </si>
  <si>
    <t>4280000180</t>
  </si>
  <si>
    <t>7950000190</t>
  </si>
  <si>
    <t>7950000530</t>
  </si>
  <si>
    <t>Ведомственная целевая программа мероприятий, направленных на решение ВМЗ "Организация и проведение досуговых мероприятий для жителей муниципального образования город Петергоф"</t>
  </si>
  <si>
    <t>7950000560</t>
  </si>
  <si>
    <t>4500000461</t>
  </si>
  <si>
    <t>7950000200</t>
  </si>
  <si>
    <t>Ведомственная целевая программа мероприятий, направленных на решение ВМЗ "Организация и проведение мероприятий по сохранению и развитию местных традиций и обрядов"</t>
  </si>
  <si>
    <t>7950000210</t>
  </si>
  <si>
    <t>5050000230</t>
  </si>
  <si>
    <t>4870000462</t>
  </si>
  <si>
    <t>Ведомственная целевая программа мероприятий, направленных на решение ВМЗ "Участие в пределах своей компетенции в обеспечении чистоты и порядка на территории муниципального образования; оборудование контейнерных площадок на дворовых территориях"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</si>
  <si>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</si>
  <si>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и обеспечение деятельности  Муниципального Совета муниципального образования город Петергоф</t>
  </si>
  <si>
    <t>Ведомствая целевая программа мероприятий, направленных на решение ВМЗ "Создание зон отдыха на территории муниципального образования"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</si>
  <si>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</si>
  <si>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00200G0850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</si>
  <si>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</si>
  <si>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 субвенции из бюджета Санкт-Петербурга</t>
  </si>
  <si>
    <t>09200G0100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</si>
  <si>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</si>
  <si>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</si>
  <si>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0930000461</t>
  </si>
  <si>
    <t>Расходы на исполнение государственного полномочия по организации и осуществлению уборки и санитарной очистке территории за счет субвенции из бюджета Санкт-Петербурга</t>
  </si>
  <si>
    <t>60000G3160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</si>
  <si>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</si>
  <si>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</si>
  <si>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</si>
  <si>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51100G0870</t>
  </si>
  <si>
    <r>
      <rPr>
        <sz val="11"/>
        <color theme="1"/>
        <rFont val="Calibri"/>
        <family val="2"/>
        <charset val="204"/>
        <scheme val="minor"/>
      </rPr>
      <t>Таблица 2.</t>
    </r>
    <r>
      <rPr>
        <b/>
        <sz val="11"/>
        <color theme="1"/>
        <rFont val="Calibri"/>
        <family val="2"/>
        <charset val="204"/>
        <scheme val="minor"/>
      </rPr>
      <t xml:space="preserve">
Объемы бюджетных ассигнований по главным распорядителям бюджетных средств по разделам, подразделам, целевым статьям и  видам расходов классификации бюджета  муниципального образования  город Петергоф  на 2017- 2019 годы
</t>
    </r>
  </si>
  <si>
    <t>Среднесрочный финансовый план муниципального образования город Петергоф на 2017-2019 годы</t>
  </si>
  <si>
    <t>Основные показатели среднесрочного финансового плана муниципального образования город Петергоф на 2017-2019 годы</t>
  </si>
  <si>
    <t xml:space="preserve">Приложение № 2 к Постановлению МА МО г.Петергоф от                         2016 №_________ </t>
  </si>
  <si>
    <t xml:space="preserve">Значение показателя в очередном финансовом 2017 году </t>
  </si>
  <si>
    <t>Значение показателя в очередном финансовом 2017 году (тыс. руб.)</t>
  </si>
  <si>
    <t>1-ый  год  2018</t>
  </si>
  <si>
    <t>2-ой год  2019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</si>
  <si>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</si>
  <si>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0020000021</t>
  </si>
  <si>
    <t xml:space="preserve">Содержание заместителя Председателя Муниципального Совета муниципального образования город Петергоф </t>
  </si>
  <si>
    <t xml:space="preserve"> План мероприятий по непрограммным расходам бюджета "Формированиею архивных фондов органов местного самоуправления, муниципальных предприятий и учреждений"</t>
  </si>
  <si>
    <t>План мероприятий по непрограммным расходам бюджета "Организация проведения публичных слушаний"</t>
  </si>
  <si>
    <t xml:space="preserve"> 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</si>
  <si>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</si>
  <si>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</si>
  <si>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реализации мер по профилактике правонарушений в Санкт-Петербурге в формах и порядке, установленных законодательством Санкт-Петербурга</t>
  </si>
  <si>
    <t>Ведомственная целевая программа мероприятий , направленная на решение ВМЗ"Содействие в  установленном порядке исполнительным органам государственной власти Санкт-Петербургав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</si>
  <si>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</si>
  <si>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</si>
  <si>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"Благоустройство территории муниципального образования, в т.ч. текущий ремонт придомовых территорий и дворовых территорий, включая проезды, въезды, пешеходные дорожки"</t>
  </si>
  <si>
    <t>Ведомственная целевая программа мероприятий, направленная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</si>
  <si>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направленная на решение ВМЗ "Устройство и ремонт искусственных неровностей на проездах и въездах на придомовых территориях и дворовых территориях"</t>
  </si>
  <si>
    <t>Ведомственная целевая программа мероприятий, направленных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</si>
  <si>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"Обустройство, содержание и уборка территоррий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</si>
  <si>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</si>
  <si>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7950000166</t>
  </si>
  <si>
    <t>Ведомственная целевая программа мероприятий, направленная на решение ВМЗ "Восстановление, содержание в порядке и благоустройство объектов, увековечивающих память погибших при защите Отечества"</t>
  </si>
  <si>
    <t>План мероприятий по непрграммным расходам бюджета "Участие в мероприятиях по охране окружающей среды в границах муниципального образования,за исключением организации и осуществления мероприятий по экологическому контролю"</t>
  </si>
  <si>
    <t>План мероприятий по непрограммным расходам бюджета "Организация 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г.Петергоф, организация поготовки кадров для муниципальной службы в порядке, предусмотренном законодательством РФ о муниципальной службе"</t>
  </si>
  <si>
    <t>Ведомственная целевая программа мероприятий, направленная на решение ВМЗ "Проведение работ по военно-патриотическому воспитанию граждан"</t>
  </si>
  <si>
    <t>Ведомственная целевая программа мероприятий, направленная на решение ВМЗ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</si>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</sst>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/>
    </xf>
    <xf numFmtId="0" fontId="12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4" fillId="0" borderId="0" xfId="0" applyFont="1"/>
    <xf numFmtId="0" fontId="2" fillId="0" borderId="1" xfId="0" applyFont="1" applyBorder="1" applyAlignment="1">
      <alignment horizontal="left" vertical="center" wrapText="1"/>
    </xf>
    <xf numFmtId="0" fontId="15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14" fillId="0" borderId="7" xfId="0" applyFont="1" applyBorder="1"/>
    <xf numFmtId="0" fontId="14" fillId="0" borderId="0" xfId="0" applyFont="1" applyBorder="1"/>
    <xf numFmtId="164" fontId="4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6" workbookViewId="0">
      <selection sqref="A1:E24"/>
    </sheetView>
  </sheetViews>
  <sheetFormatPr defaultRowHeight="15" x14ac:dyDescent="0.25"/>
  <cols>
    <col min="1" max="1" width="7.7109375" customWidth="1"/>
    <col min="2" max="2" width="38.42578125" customWidth="1"/>
    <col min="3" max="3" width="15.140625" customWidth="1"/>
    <col min="4" max="5" width="15.85546875" customWidth="1"/>
  </cols>
  <sheetData>
    <row r="1" spans="1:5" ht="29.25" customHeight="1" x14ac:dyDescent="0.25">
      <c r="A1" s="38"/>
      <c r="B1" s="103" t="s">
        <v>159</v>
      </c>
      <c r="C1" s="103"/>
      <c r="D1" s="103"/>
      <c r="E1" s="103"/>
    </row>
    <row r="2" spans="1:5" ht="25.5" customHeight="1" x14ac:dyDescent="0.25">
      <c r="A2" s="102" t="s">
        <v>157</v>
      </c>
      <c r="B2" s="102"/>
      <c r="C2" s="102"/>
      <c r="D2" s="102"/>
      <c r="E2" s="102"/>
    </row>
    <row r="3" spans="1:5" ht="16.5" customHeight="1" x14ac:dyDescent="0.25">
      <c r="A3" s="102" t="s">
        <v>85</v>
      </c>
      <c r="B3" s="102"/>
      <c r="C3" s="102"/>
      <c r="D3" s="102"/>
      <c r="E3" s="102"/>
    </row>
    <row r="4" spans="1:5" ht="33" customHeight="1" x14ac:dyDescent="0.25">
      <c r="A4" s="101" t="s">
        <v>158</v>
      </c>
      <c r="B4" s="101"/>
      <c r="C4" s="101"/>
      <c r="D4" s="101"/>
      <c r="E4" s="101"/>
    </row>
    <row r="5" spans="1:5" ht="66.75" customHeight="1" x14ac:dyDescent="0.25">
      <c r="A5" s="104" t="s">
        <v>0</v>
      </c>
      <c r="B5" s="104" t="s">
        <v>1</v>
      </c>
      <c r="C5" s="55" t="s">
        <v>160</v>
      </c>
      <c r="D5" s="108" t="s">
        <v>3</v>
      </c>
      <c r="E5" s="108"/>
    </row>
    <row r="6" spans="1:5" ht="21.75" customHeight="1" x14ac:dyDescent="0.25">
      <c r="A6" s="104"/>
      <c r="B6" s="104"/>
      <c r="C6" s="27" t="s">
        <v>2</v>
      </c>
      <c r="D6" s="108" t="s">
        <v>4</v>
      </c>
      <c r="E6" s="108"/>
    </row>
    <row r="7" spans="1:5" ht="19.5" customHeight="1" x14ac:dyDescent="0.25">
      <c r="A7" s="104"/>
      <c r="B7" s="104"/>
      <c r="C7" s="32"/>
      <c r="D7" s="29" t="s">
        <v>5</v>
      </c>
      <c r="E7" s="29" t="s">
        <v>6</v>
      </c>
    </row>
    <row r="8" spans="1:5" x14ac:dyDescent="0.25">
      <c r="A8" s="104"/>
      <c r="B8" s="104"/>
      <c r="C8" s="32"/>
      <c r="D8" s="29">
        <v>2018</v>
      </c>
      <c r="E8" s="29">
        <v>2019</v>
      </c>
    </row>
    <row r="9" spans="1:5" ht="30" customHeight="1" x14ac:dyDescent="0.25">
      <c r="A9" s="9">
        <v>1</v>
      </c>
      <c r="B9" s="31" t="s">
        <v>7</v>
      </c>
      <c r="C9" s="9">
        <f>C10+C11</f>
        <v>320582.2</v>
      </c>
      <c r="D9" s="9">
        <f t="shared" ref="D9" si="0">D10+D11</f>
        <v>350990</v>
      </c>
      <c r="E9" s="9">
        <f>E10+E11</f>
        <v>372695.5</v>
      </c>
    </row>
    <row r="10" spans="1:5" ht="19.5" customHeight="1" x14ac:dyDescent="0.25">
      <c r="A10" s="29" t="s">
        <v>8</v>
      </c>
      <c r="B10" s="1" t="s">
        <v>9</v>
      </c>
      <c r="C10" s="29">
        <v>181470.2</v>
      </c>
      <c r="D10" s="29">
        <v>196536.8</v>
      </c>
      <c r="E10" s="29">
        <v>203935.9</v>
      </c>
    </row>
    <row r="11" spans="1:5" ht="25.5" x14ac:dyDescent="0.25">
      <c r="A11" s="27" t="s">
        <v>10</v>
      </c>
      <c r="B11" s="1" t="s">
        <v>11</v>
      </c>
      <c r="C11" s="29">
        <v>139112</v>
      </c>
      <c r="D11" s="54">
        <f>SUM(D12+D13+D15)</f>
        <v>154453.20000000001</v>
      </c>
      <c r="E11" s="54">
        <f t="shared" ref="E11" si="1">SUM(E15+E13+E12)</f>
        <v>168759.6</v>
      </c>
    </row>
    <row r="12" spans="1:5" x14ac:dyDescent="0.25">
      <c r="A12" s="29" t="s">
        <v>12</v>
      </c>
      <c r="B12" s="1" t="s">
        <v>13</v>
      </c>
      <c r="C12" s="29">
        <v>0</v>
      </c>
      <c r="D12" s="29">
        <v>0</v>
      </c>
      <c r="E12" s="29">
        <v>0</v>
      </c>
    </row>
    <row r="13" spans="1:5" ht="27" customHeight="1" x14ac:dyDescent="0.25">
      <c r="A13" s="104" t="s">
        <v>14</v>
      </c>
      <c r="B13" s="109" t="s">
        <v>15</v>
      </c>
      <c r="C13" s="29">
        <v>46733.3</v>
      </c>
      <c r="D13" s="29">
        <v>55608.1</v>
      </c>
      <c r="E13" s="29">
        <v>62672.3</v>
      </c>
    </row>
    <row r="14" spans="1:5" hidden="1" x14ac:dyDescent="0.25">
      <c r="A14" s="104"/>
      <c r="B14" s="109"/>
      <c r="C14" s="29">
        <v>11545.1</v>
      </c>
      <c r="D14" s="29">
        <v>10641.2</v>
      </c>
      <c r="E14" s="29">
        <v>6379.6</v>
      </c>
    </row>
    <row r="15" spans="1:5" ht="53.25" customHeight="1" x14ac:dyDescent="0.25">
      <c r="A15" s="104" t="s">
        <v>16</v>
      </c>
      <c r="B15" s="105" t="s">
        <v>17</v>
      </c>
      <c r="C15" s="106">
        <v>92378.7</v>
      </c>
      <c r="D15" s="106">
        <v>98845.1</v>
      </c>
      <c r="E15" s="106">
        <v>106087.3</v>
      </c>
    </row>
    <row r="16" spans="1:5" ht="10.5" hidden="1" customHeight="1" x14ac:dyDescent="0.25">
      <c r="A16" s="104"/>
      <c r="B16" s="105"/>
      <c r="C16" s="107"/>
      <c r="D16" s="107"/>
      <c r="E16" s="107"/>
    </row>
    <row r="17" spans="1:5" ht="17.25" customHeight="1" x14ac:dyDescent="0.25">
      <c r="A17" s="29" t="s">
        <v>18</v>
      </c>
      <c r="B17" s="33" t="s">
        <v>19</v>
      </c>
      <c r="C17" s="29">
        <v>0</v>
      </c>
      <c r="D17" s="29">
        <v>0</v>
      </c>
      <c r="E17" s="29">
        <v>0</v>
      </c>
    </row>
    <row r="18" spans="1:5" ht="24" customHeight="1" x14ac:dyDescent="0.25">
      <c r="A18" s="9">
        <v>2</v>
      </c>
      <c r="B18" s="31" t="s">
        <v>20</v>
      </c>
      <c r="C18" s="9">
        <f>C19</f>
        <v>320582.19999999995</v>
      </c>
      <c r="D18" s="9">
        <f t="shared" ref="D18:E18" si="2">D19</f>
        <v>350990</v>
      </c>
      <c r="E18" s="9">
        <f t="shared" si="2"/>
        <v>372695.5</v>
      </c>
    </row>
    <row r="19" spans="1:5" ht="37.5" customHeight="1" x14ac:dyDescent="0.25">
      <c r="A19" s="27" t="s">
        <v>21</v>
      </c>
      <c r="B19" s="1" t="s">
        <v>84</v>
      </c>
      <c r="C19" s="81">
        <f>SUM(C20:C21)</f>
        <v>320582.19999999995</v>
      </c>
      <c r="D19" s="44">
        <f>SUM(D20:D21)</f>
        <v>350990</v>
      </c>
      <c r="E19" s="81">
        <f>SUM(E20:E21)</f>
        <v>372695.5</v>
      </c>
    </row>
    <row r="20" spans="1:5" ht="33" customHeight="1" x14ac:dyDescent="0.25">
      <c r="A20" s="27" t="s">
        <v>22</v>
      </c>
      <c r="B20" s="34" t="s">
        <v>23</v>
      </c>
      <c r="C20" s="29">
        <v>5345.6</v>
      </c>
      <c r="D20" s="29">
        <v>5968.1</v>
      </c>
      <c r="E20" s="29">
        <v>6409.9</v>
      </c>
    </row>
    <row r="21" spans="1:5" ht="38.25" x14ac:dyDescent="0.25">
      <c r="A21" s="27" t="s">
        <v>24</v>
      </c>
      <c r="B21" s="34" t="s">
        <v>25</v>
      </c>
      <c r="C21" s="29">
        <v>315236.59999999998</v>
      </c>
      <c r="D21" s="29">
        <v>345021.9</v>
      </c>
      <c r="E21" s="29">
        <v>366285.6</v>
      </c>
    </row>
    <row r="22" spans="1:5" ht="21.75" customHeight="1" x14ac:dyDescent="0.25">
      <c r="A22" s="9">
        <v>3</v>
      </c>
      <c r="B22" s="31" t="s">
        <v>26</v>
      </c>
      <c r="C22" s="9">
        <f xml:space="preserve"> C18-C9</f>
        <v>0</v>
      </c>
      <c r="D22" s="9">
        <f xml:space="preserve"> D18-D9</f>
        <v>0</v>
      </c>
      <c r="E22" s="9">
        <f xml:space="preserve"> E18-E9</f>
        <v>0</v>
      </c>
    </row>
    <row r="23" spans="1:5" ht="6" hidden="1" customHeight="1" x14ac:dyDescent="0.25">
      <c r="A23" s="35"/>
      <c r="B23" s="36"/>
      <c r="C23" s="29"/>
      <c r="D23" s="29"/>
      <c r="E23" s="29"/>
    </row>
    <row r="24" spans="1:5" ht="67.5" customHeight="1" x14ac:dyDescent="0.25">
      <c r="A24" s="37">
        <v>4</v>
      </c>
      <c r="B24" s="31" t="s">
        <v>47</v>
      </c>
      <c r="C24" s="37">
        <v>0</v>
      </c>
      <c r="D24" s="37">
        <v>0</v>
      </c>
      <c r="E24" s="37">
        <v>0</v>
      </c>
    </row>
  </sheetData>
  <mergeCells count="15">
    <mergeCell ref="A4:E4"/>
    <mergeCell ref="A2:E2"/>
    <mergeCell ref="B1:E1"/>
    <mergeCell ref="A3:E3"/>
    <mergeCell ref="A15:A16"/>
    <mergeCell ref="B15:B16"/>
    <mergeCell ref="C15:C16"/>
    <mergeCell ref="D15:D16"/>
    <mergeCell ref="E15:E16"/>
    <mergeCell ref="A5:A8"/>
    <mergeCell ref="B5:B8"/>
    <mergeCell ref="D5:E5"/>
    <mergeCell ref="D6:E6"/>
    <mergeCell ref="A13:A14"/>
    <mergeCell ref="B13:B14"/>
  </mergeCells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topLeftCell="A131" zoomScale="160" zoomScaleNormal="160" workbookViewId="0">
      <selection sqref="A1:H137"/>
    </sheetView>
  </sheetViews>
  <sheetFormatPr defaultRowHeight="15" x14ac:dyDescent="0.25"/>
  <cols>
    <col min="1" max="1" width="34.42578125" customWidth="1"/>
    <col min="2" max="2" width="5.42578125" customWidth="1"/>
    <col min="3" max="3" width="6" customWidth="1"/>
    <col min="4" max="4" width="12.140625" customWidth="1"/>
    <col min="5" max="5" width="5.140625" customWidth="1"/>
    <col min="6" max="6" width="11.140625" customWidth="1"/>
    <col min="7" max="8" width="11.28515625" customWidth="1"/>
  </cols>
  <sheetData>
    <row r="1" spans="1:8" x14ac:dyDescent="0.25">
      <c r="A1" s="116" t="s">
        <v>156</v>
      </c>
      <c r="B1" s="116"/>
      <c r="C1" s="116"/>
      <c r="D1" s="116"/>
      <c r="E1" s="116"/>
      <c r="F1" s="116"/>
      <c r="G1" s="116"/>
      <c r="H1" s="116"/>
    </row>
    <row r="2" spans="1:8" ht="60" customHeight="1" x14ac:dyDescent="0.25">
      <c r="A2" s="116"/>
      <c r="B2" s="116"/>
      <c r="C2" s="116"/>
      <c r="D2" s="116"/>
      <c r="E2" s="116"/>
      <c r="F2" s="116"/>
      <c r="G2" s="116"/>
      <c r="H2" s="116"/>
    </row>
    <row r="3" spans="1:8" ht="1.5" customHeight="1" x14ac:dyDescent="0.25"/>
    <row r="4" spans="1:8" ht="41.25" customHeight="1" x14ac:dyDescent="0.25">
      <c r="A4" s="104" t="s">
        <v>63</v>
      </c>
      <c r="B4" s="117" t="s">
        <v>27</v>
      </c>
      <c r="C4" s="117"/>
      <c r="D4" s="117"/>
      <c r="E4" s="117"/>
      <c r="F4" s="108" t="s">
        <v>161</v>
      </c>
      <c r="G4" s="117" t="s">
        <v>28</v>
      </c>
      <c r="H4" s="117"/>
    </row>
    <row r="5" spans="1:8" ht="50.25" customHeight="1" x14ac:dyDescent="0.25">
      <c r="A5" s="104"/>
      <c r="B5" s="1" t="s">
        <v>29</v>
      </c>
      <c r="C5" s="2" t="s">
        <v>30</v>
      </c>
      <c r="D5" s="17" t="s">
        <v>31</v>
      </c>
      <c r="E5" s="1" t="s">
        <v>86</v>
      </c>
      <c r="F5" s="108"/>
      <c r="G5" s="59" t="s">
        <v>162</v>
      </c>
      <c r="H5" s="59" t="s">
        <v>163</v>
      </c>
    </row>
    <row r="6" spans="1:8" ht="45.75" customHeight="1" x14ac:dyDescent="0.25">
      <c r="A6" s="70" t="s">
        <v>32</v>
      </c>
      <c r="B6" s="10">
        <v>901</v>
      </c>
      <c r="C6" s="12"/>
      <c r="D6" s="18"/>
      <c r="E6" s="10"/>
      <c r="F6" s="87">
        <f>F7</f>
        <v>5345.6</v>
      </c>
      <c r="G6" s="87">
        <f t="shared" ref="G6:H6" si="0">G7</f>
        <v>5968.0999999999995</v>
      </c>
      <c r="H6" s="87">
        <f t="shared" si="0"/>
        <v>6409.8958000000002</v>
      </c>
    </row>
    <row r="7" spans="1:8" ht="24.75" customHeight="1" x14ac:dyDescent="0.25">
      <c r="A7" s="71" t="s">
        <v>33</v>
      </c>
      <c r="B7" s="21">
        <v>901</v>
      </c>
      <c r="C7" s="22" t="s">
        <v>64</v>
      </c>
      <c r="D7" s="22"/>
      <c r="E7" s="21"/>
      <c r="F7" s="88">
        <f>F8+F13</f>
        <v>5345.6</v>
      </c>
      <c r="G7" s="88">
        <f>G8+G13</f>
        <v>5968.0999999999995</v>
      </c>
      <c r="H7" s="88">
        <f>H8+H13</f>
        <v>6409.8958000000002</v>
      </c>
    </row>
    <row r="8" spans="1:8" ht="54" customHeight="1" x14ac:dyDescent="0.25">
      <c r="A8" s="71" t="s">
        <v>34</v>
      </c>
      <c r="B8" s="26">
        <v>901</v>
      </c>
      <c r="C8" s="28" t="s">
        <v>65</v>
      </c>
      <c r="D8" s="28"/>
      <c r="E8" s="26"/>
      <c r="F8" s="88">
        <f>F9</f>
        <v>1344.5</v>
      </c>
      <c r="G8" s="88">
        <f t="shared" ref="G8:H9" si="1">G9</f>
        <v>1429.7</v>
      </c>
      <c r="H8" s="88">
        <f t="shared" si="1"/>
        <v>1519.3</v>
      </c>
    </row>
    <row r="9" spans="1:8" ht="46.5" customHeight="1" x14ac:dyDescent="0.25">
      <c r="A9" s="5" t="s">
        <v>100</v>
      </c>
      <c r="B9" s="6">
        <v>901</v>
      </c>
      <c r="C9" s="14" t="s">
        <v>65</v>
      </c>
      <c r="D9" s="62" t="s">
        <v>101</v>
      </c>
      <c r="E9" s="6"/>
      <c r="F9" s="89">
        <f>F10</f>
        <v>1344.5</v>
      </c>
      <c r="G9" s="89">
        <f t="shared" si="1"/>
        <v>1429.7</v>
      </c>
      <c r="H9" s="89">
        <f t="shared" si="1"/>
        <v>1519.3</v>
      </c>
    </row>
    <row r="10" spans="1:8" ht="75.75" customHeight="1" x14ac:dyDescent="0.25">
      <c r="A10" s="108" t="s">
        <v>87</v>
      </c>
      <c r="B10" s="114">
        <v>901</v>
      </c>
      <c r="C10" s="115" t="s">
        <v>65</v>
      </c>
      <c r="D10" s="115" t="s">
        <v>101</v>
      </c>
      <c r="E10" s="114">
        <v>100</v>
      </c>
      <c r="F10" s="110">
        <v>1344.5</v>
      </c>
      <c r="G10" s="111">
        <v>1429.7</v>
      </c>
      <c r="H10" s="110">
        <v>1519.3</v>
      </c>
    </row>
    <row r="11" spans="1:8" hidden="1" x14ac:dyDescent="0.25">
      <c r="A11" s="108"/>
      <c r="B11" s="114"/>
      <c r="C11" s="115"/>
      <c r="D11" s="115"/>
      <c r="E11" s="114"/>
      <c r="F11" s="110"/>
      <c r="G11" s="112"/>
      <c r="H11" s="110"/>
    </row>
    <row r="12" spans="1:8" hidden="1" x14ac:dyDescent="0.25">
      <c r="A12" s="108"/>
      <c r="B12" s="114"/>
      <c r="C12" s="115"/>
      <c r="D12" s="115"/>
      <c r="E12" s="114"/>
      <c r="F12" s="110"/>
      <c r="G12" s="113"/>
      <c r="H12" s="110"/>
    </row>
    <row r="13" spans="1:8" ht="68.25" customHeight="1" x14ac:dyDescent="0.25">
      <c r="A13" s="71" t="s">
        <v>35</v>
      </c>
      <c r="B13" s="26">
        <v>901</v>
      </c>
      <c r="C13" s="28" t="s">
        <v>66</v>
      </c>
      <c r="D13" s="28"/>
      <c r="E13" s="26"/>
      <c r="F13" s="87">
        <f>SUM(F14+F16+F18)</f>
        <v>4001.1</v>
      </c>
      <c r="G13" s="87">
        <f t="shared" ref="G13:H13" si="2">SUM(G14+G16+G18)</f>
        <v>4538.3999999999996</v>
      </c>
      <c r="H13" s="87">
        <f t="shared" si="2"/>
        <v>4890.5958000000001</v>
      </c>
    </row>
    <row r="14" spans="1:8" ht="54" customHeight="1" x14ac:dyDescent="0.25">
      <c r="A14" s="47" t="s">
        <v>166</v>
      </c>
      <c r="B14" s="23">
        <v>901</v>
      </c>
      <c r="C14" s="14" t="s">
        <v>66</v>
      </c>
      <c r="D14" s="62" t="s">
        <v>102</v>
      </c>
      <c r="E14" s="23"/>
      <c r="F14" s="89">
        <f>F15</f>
        <v>1157.3</v>
      </c>
      <c r="G14" s="89">
        <f t="shared" ref="G14:H14" si="3">G15</f>
        <v>1496.2</v>
      </c>
      <c r="H14" s="89">
        <f t="shared" si="3"/>
        <v>1639.1</v>
      </c>
    </row>
    <row r="15" spans="1:8" ht="81" customHeight="1" x14ac:dyDescent="0.25">
      <c r="A15" s="39" t="s">
        <v>87</v>
      </c>
      <c r="B15" s="3">
        <v>901</v>
      </c>
      <c r="C15" s="13" t="s">
        <v>66</v>
      </c>
      <c r="D15" s="62" t="s">
        <v>102</v>
      </c>
      <c r="E15" s="3">
        <v>100</v>
      </c>
      <c r="F15" s="100">
        <v>1157.3</v>
      </c>
      <c r="G15" s="99">
        <v>1496.2</v>
      </c>
      <c r="H15" s="99">
        <v>1639.1</v>
      </c>
    </row>
    <row r="16" spans="1:8" ht="66" customHeight="1" x14ac:dyDescent="0.25">
      <c r="A16" s="7" t="s">
        <v>164</v>
      </c>
      <c r="B16" s="96">
        <v>901</v>
      </c>
      <c r="C16" s="97" t="s">
        <v>66</v>
      </c>
      <c r="D16" s="62" t="s">
        <v>165</v>
      </c>
      <c r="E16" s="96"/>
      <c r="F16" s="100">
        <f>SUM(F17)</f>
        <v>285.60000000000002</v>
      </c>
      <c r="G16" s="99">
        <f>SUM(G17)</f>
        <v>305.60000000000002</v>
      </c>
      <c r="H16" s="99">
        <f>SUM(H17)</f>
        <v>326.7</v>
      </c>
    </row>
    <row r="17" spans="1:8" ht="74.25" customHeight="1" x14ac:dyDescent="0.25">
      <c r="A17" s="95" t="s">
        <v>87</v>
      </c>
      <c r="B17" s="96">
        <v>901</v>
      </c>
      <c r="C17" s="97" t="s">
        <v>66</v>
      </c>
      <c r="D17" s="62" t="s">
        <v>165</v>
      </c>
      <c r="E17" s="96">
        <v>100</v>
      </c>
      <c r="F17" s="100">
        <v>285.60000000000002</v>
      </c>
      <c r="G17" s="99">
        <v>305.60000000000002</v>
      </c>
      <c r="H17" s="99">
        <v>326.7</v>
      </c>
    </row>
    <row r="18" spans="1:8" ht="53.25" customHeight="1" x14ac:dyDescent="0.25">
      <c r="A18" s="47" t="s">
        <v>140</v>
      </c>
      <c r="B18" s="46">
        <v>901</v>
      </c>
      <c r="C18" s="45" t="s">
        <v>66</v>
      </c>
      <c r="D18" s="62" t="s">
        <v>103</v>
      </c>
      <c r="E18" s="46"/>
      <c r="F18" s="89">
        <f xml:space="preserve"> F19+F20</f>
        <v>2558.1999999999998</v>
      </c>
      <c r="G18" s="89">
        <f t="shared" ref="G18:H18" si="4" xml:space="preserve"> G19+G20</f>
        <v>2736.6</v>
      </c>
      <c r="H18" s="89">
        <f t="shared" si="4"/>
        <v>2924.7957999999999</v>
      </c>
    </row>
    <row r="19" spans="1:8" ht="85.5" customHeight="1" x14ac:dyDescent="0.25">
      <c r="A19" s="91" t="s">
        <v>139</v>
      </c>
      <c r="B19" s="3">
        <v>901</v>
      </c>
      <c r="C19" s="13" t="s">
        <v>66</v>
      </c>
      <c r="D19" s="62" t="s">
        <v>103</v>
      </c>
      <c r="E19" s="3">
        <v>100</v>
      </c>
      <c r="F19" s="99">
        <v>2511.1</v>
      </c>
      <c r="G19" s="99">
        <v>2658.4</v>
      </c>
      <c r="H19" s="99">
        <v>2841.2</v>
      </c>
    </row>
    <row r="20" spans="1:8" ht="46.5" customHeight="1" x14ac:dyDescent="0.25">
      <c r="A20" s="91" t="s">
        <v>190</v>
      </c>
      <c r="B20" s="3">
        <v>901</v>
      </c>
      <c r="C20" s="13" t="s">
        <v>66</v>
      </c>
      <c r="D20" s="13"/>
      <c r="E20" s="3">
        <v>200</v>
      </c>
      <c r="F20" s="99">
        <v>47.1</v>
      </c>
      <c r="G20" s="99">
        <v>78.2</v>
      </c>
      <c r="H20" s="99">
        <f>SUM(G20*1.069)</f>
        <v>83.595799999999997</v>
      </c>
    </row>
    <row r="21" spans="1:8" ht="45.75" customHeight="1" x14ac:dyDescent="0.25">
      <c r="A21" s="70" t="s">
        <v>37</v>
      </c>
      <c r="B21" s="10">
        <v>984</v>
      </c>
      <c r="C21" s="12"/>
      <c r="D21" s="18"/>
      <c r="E21" s="10"/>
      <c r="F21" s="87">
        <f>SUM(F22+F55+F61+F68+F91+F95+F108+F119+F128+F133)</f>
        <v>315236.59999999998</v>
      </c>
      <c r="G21" s="87">
        <f>G22+G55+G61+G68+G91+G95+G108+G119+G128+G133</f>
        <v>345021.89039999997</v>
      </c>
      <c r="H21" s="87">
        <f>H22+H55+H61+H68+H91+H95+H108+H119+H128+H133</f>
        <v>366285.56855560001</v>
      </c>
    </row>
    <row r="22" spans="1:8" ht="28.5" customHeight="1" x14ac:dyDescent="0.25">
      <c r="A22" s="70" t="s">
        <v>33</v>
      </c>
      <c r="B22" s="11">
        <v>984</v>
      </c>
      <c r="C22" s="19" t="s">
        <v>64</v>
      </c>
      <c r="D22" s="19"/>
      <c r="E22" s="11"/>
      <c r="F22" s="87">
        <f>SUM(F23+F33+F36)</f>
        <v>36548.400000000001</v>
      </c>
      <c r="G22" s="87">
        <f t="shared" ref="G22:H22" si="5">SUM(G23+G33+G36)</f>
        <v>38744.572999999997</v>
      </c>
      <c r="H22" s="87">
        <f t="shared" si="5"/>
        <v>41914.239755000002</v>
      </c>
    </row>
    <row r="23" spans="1:8" ht="82.5" customHeight="1" x14ac:dyDescent="0.25">
      <c r="A23" s="71" t="s">
        <v>38</v>
      </c>
      <c r="B23" s="21">
        <v>984</v>
      </c>
      <c r="C23" s="22" t="s">
        <v>69</v>
      </c>
      <c r="D23" s="22"/>
      <c r="E23" s="21"/>
      <c r="F23" s="88">
        <f>SUM(F24+F28+F31)</f>
        <v>30019</v>
      </c>
      <c r="G23" s="88">
        <f t="shared" ref="G23:H23" si="6">SUM(G24+G28+G31)</f>
        <v>31689.204999999998</v>
      </c>
      <c r="H23" s="88">
        <f t="shared" si="6"/>
        <v>34470.454913000001</v>
      </c>
    </row>
    <row r="24" spans="1:8" ht="56.25" customHeight="1" x14ac:dyDescent="0.25">
      <c r="A24" s="47" t="s">
        <v>96</v>
      </c>
      <c r="B24" s="6">
        <v>984</v>
      </c>
      <c r="C24" s="14" t="s">
        <v>69</v>
      </c>
      <c r="D24" s="62" t="s">
        <v>104</v>
      </c>
      <c r="E24" s="6"/>
      <c r="F24" s="89">
        <f>SUM(F25:F27)</f>
        <v>24843.3</v>
      </c>
      <c r="G24" s="89">
        <f t="shared" ref="G24:H24" si="7">G25+G26+G27</f>
        <v>26151.076999999997</v>
      </c>
      <c r="H24" s="89">
        <f t="shared" si="7"/>
        <v>28382.554913</v>
      </c>
    </row>
    <row r="25" spans="1:8" ht="69" customHeight="1" x14ac:dyDescent="0.25">
      <c r="A25" s="4" t="s">
        <v>88</v>
      </c>
      <c r="B25" s="3">
        <v>984</v>
      </c>
      <c r="C25" s="15" t="s">
        <v>69</v>
      </c>
      <c r="D25" s="62" t="s">
        <v>104</v>
      </c>
      <c r="E25" s="3">
        <v>100</v>
      </c>
      <c r="F25" s="99">
        <v>20323.5</v>
      </c>
      <c r="G25" s="99">
        <v>21315.599999999999</v>
      </c>
      <c r="H25" s="99">
        <v>23213.5</v>
      </c>
    </row>
    <row r="26" spans="1:8" ht="44.25" customHeight="1" x14ac:dyDescent="0.25">
      <c r="A26" s="98" t="s">
        <v>190</v>
      </c>
      <c r="B26" s="3">
        <v>984</v>
      </c>
      <c r="C26" s="15" t="s">
        <v>69</v>
      </c>
      <c r="D26" s="62" t="s">
        <v>104</v>
      </c>
      <c r="E26" s="3">
        <v>200</v>
      </c>
      <c r="F26" s="99">
        <v>4491.1000000000004</v>
      </c>
      <c r="G26" s="99">
        <f>SUM(F26*1.07)</f>
        <v>4805.4770000000008</v>
      </c>
      <c r="H26" s="99">
        <f>SUM(G26*1.069)</f>
        <v>5137.0549130000009</v>
      </c>
    </row>
    <row r="27" spans="1:8" ht="20.25" customHeight="1" x14ac:dyDescent="0.25">
      <c r="A27" s="4" t="s">
        <v>89</v>
      </c>
      <c r="B27" s="3">
        <v>984</v>
      </c>
      <c r="C27" s="15" t="s">
        <v>69</v>
      </c>
      <c r="D27" s="62" t="s">
        <v>104</v>
      </c>
      <c r="E27" s="3">
        <v>800</v>
      </c>
      <c r="F27" s="99">
        <v>28.7</v>
      </c>
      <c r="G27" s="99">
        <v>30</v>
      </c>
      <c r="H27" s="99">
        <v>32</v>
      </c>
    </row>
    <row r="28" spans="1:8" ht="80.25" customHeight="1" x14ac:dyDescent="0.25">
      <c r="A28" s="7" t="s">
        <v>144</v>
      </c>
      <c r="B28" s="56">
        <v>984</v>
      </c>
      <c r="C28" s="58" t="s">
        <v>69</v>
      </c>
      <c r="D28" s="62" t="s">
        <v>143</v>
      </c>
      <c r="E28" s="56"/>
      <c r="F28" s="89">
        <f>SUM(F29:F30)</f>
        <v>5169.2</v>
      </c>
      <c r="G28" s="89">
        <f>G29+G30</f>
        <v>5531.1279999999997</v>
      </c>
      <c r="H28" s="89">
        <f>H29+H30</f>
        <v>6080.4</v>
      </c>
    </row>
    <row r="29" spans="1:8" ht="79.5" customHeight="1" x14ac:dyDescent="0.25">
      <c r="A29" s="60" t="s">
        <v>95</v>
      </c>
      <c r="B29" s="56">
        <v>984</v>
      </c>
      <c r="C29" s="58" t="s">
        <v>69</v>
      </c>
      <c r="D29" s="62" t="s">
        <v>143</v>
      </c>
      <c r="E29" s="56">
        <v>100</v>
      </c>
      <c r="F29" s="89">
        <v>4810.3999999999996</v>
      </c>
      <c r="G29" s="99">
        <f>SUM(F29*1.07)</f>
        <v>5147.1279999999997</v>
      </c>
      <c r="H29" s="99">
        <v>5670</v>
      </c>
    </row>
    <row r="30" spans="1:8" ht="51" customHeight="1" x14ac:dyDescent="0.25">
      <c r="A30" s="98" t="s">
        <v>190</v>
      </c>
      <c r="B30" s="57">
        <v>984</v>
      </c>
      <c r="C30" s="58" t="s">
        <v>69</v>
      </c>
      <c r="D30" s="62" t="s">
        <v>143</v>
      </c>
      <c r="E30" s="57">
        <v>200</v>
      </c>
      <c r="F30" s="99">
        <v>358.8</v>
      </c>
      <c r="G30" s="99">
        <v>384</v>
      </c>
      <c r="H30" s="99">
        <v>410.4</v>
      </c>
    </row>
    <row r="31" spans="1:8" s="77" customFormat="1" ht="79.5" customHeight="1" x14ac:dyDescent="0.25">
      <c r="A31" s="72" t="s">
        <v>145</v>
      </c>
      <c r="B31" s="63">
        <v>984</v>
      </c>
      <c r="C31" s="62" t="s">
        <v>69</v>
      </c>
      <c r="D31" s="62" t="s">
        <v>146</v>
      </c>
      <c r="E31" s="63"/>
      <c r="F31" s="89">
        <f>SUM(F32)</f>
        <v>6.5</v>
      </c>
      <c r="G31" s="89">
        <f t="shared" ref="G31:H31" si="8">G32</f>
        <v>7</v>
      </c>
      <c r="H31" s="89">
        <f t="shared" si="8"/>
        <v>7.5</v>
      </c>
    </row>
    <row r="32" spans="1:8" s="77" customFormat="1" ht="24.75" customHeight="1" x14ac:dyDescent="0.25">
      <c r="A32" s="92" t="s">
        <v>90</v>
      </c>
      <c r="B32" s="93">
        <v>984</v>
      </c>
      <c r="C32" s="94" t="s">
        <v>69</v>
      </c>
      <c r="D32" s="62" t="s">
        <v>146</v>
      </c>
      <c r="E32" s="93">
        <v>200</v>
      </c>
      <c r="F32" s="99">
        <v>6.5</v>
      </c>
      <c r="G32" s="99">
        <v>7</v>
      </c>
      <c r="H32" s="99">
        <v>7.5</v>
      </c>
    </row>
    <row r="33" spans="1:8" s="77" customFormat="1" ht="24.75" customHeight="1" x14ac:dyDescent="0.25">
      <c r="A33" s="20" t="s">
        <v>39</v>
      </c>
      <c r="B33" s="21">
        <v>984</v>
      </c>
      <c r="C33" s="22" t="s">
        <v>70</v>
      </c>
      <c r="D33" s="22"/>
      <c r="E33" s="21"/>
      <c r="F33" s="88">
        <f>F34</f>
        <v>100</v>
      </c>
      <c r="G33" s="88">
        <f t="shared" ref="G33:H34" si="9">G34</f>
        <v>100</v>
      </c>
      <c r="H33" s="88">
        <f t="shared" si="9"/>
        <v>100</v>
      </c>
    </row>
    <row r="34" spans="1:8" s="77" customFormat="1" ht="24.75" customHeight="1" x14ac:dyDescent="0.25">
      <c r="A34" s="7" t="s">
        <v>40</v>
      </c>
      <c r="B34" s="63">
        <v>984</v>
      </c>
      <c r="C34" s="62" t="s">
        <v>70</v>
      </c>
      <c r="D34" s="62" t="s">
        <v>105</v>
      </c>
      <c r="E34" s="63"/>
      <c r="F34" s="89">
        <f>F35</f>
        <v>100</v>
      </c>
      <c r="G34" s="89">
        <f t="shared" si="9"/>
        <v>100</v>
      </c>
      <c r="H34" s="89">
        <f t="shared" si="9"/>
        <v>100</v>
      </c>
    </row>
    <row r="35" spans="1:8" s="77" customFormat="1" ht="24.75" customHeight="1" x14ac:dyDescent="0.25">
      <c r="A35" s="95" t="s">
        <v>89</v>
      </c>
      <c r="B35" s="96">
        <v>984</v>
      </c>
      <c r="C35" s="97" t="s">
        <v>70</v>
      </c>
      <c r="D35" s="62" t="s">
        <v>105</v>
      </c>
      <c r="E35" s="96">
        <v>800</v>
      </c>
      <c r="F35" s="99">
        <v>100</v>
      </c>
      <c r="G35" s="99">
        <v>100</v>
      </c>
      <c r="H35" s="99">
        <v>100</v>
      </c>
    </row>
    <row r="36" spans="1:8" s="77" customFormat="1" ht="24.75" customHeight="1" x14ac:dyDescent="0.25">
      <c r="A36" s="20" t="s">
        <v>36</v>
      </c>
      <c r="B36" s="21">
        <v>984</v>
      </c>
      <c r="C36" s="22" t="s">
        <v>67</v>
      </c>
      <c r="D36" s="22"/>
      <c r="E36" s="21"/>
      <c r="F36" s="88">
        <f>SUM(F37+F39+F41+F43+F45+F47+F51+F53)</f>
        <v>6429.4</v>
      </c>
      <c r="G36" s="88">
        <f t="shared" ref="G36:H36" si="10">SUM(G37+G39+G41+G43+G45+G47+G51+G53)</f>
        <v>6955.3680000000004</v>
      </c>
      <c r="H36" s="88">
        <f t="shared" si="10"/>
        <v>7343.7848420000009</v>
      </c>
    </row>
    <row r="37" spans="1:8" ht="64.5" customHeight="1" x14ac:dyDescent="0.25">
      <c r="A37" s="47" t="s">
        <v>167</v>
      </c>
      <c r="B37" s="6">
        <v>984</v>
      </c>
      <c r="C37" s="14" t="s">
        <v>67</v>
      </c>
      <c r="D37" s="62" t="s">
        <v>106</v>
      </c>
      <c r="E37" s="6"/>
      <c r="F37" s="89">
        <f>F38</f>
        <v>190</v>
      </c>
      <c r="G37" s="89">
        <f t="shared" ref="G37:H37" si="11">G38</f>
        <v>203.3</v>
      </c>
      <c r="H37" s="89">
        <f t="shared" si="11"/>
        <v>217.32769999999999</v>
      </c>
    </row>
    <row r="38" spans="1:8" ht="42" customHeight="1" x14ac:dyDescent="0.25">
      <c r="A38" s="98" t="s">
        <v>190</v>
      </c>
      <c r="B38" s="3">
        <v>984</v>
      </c>
      <c r="C38" s="13" t="s">
        <v>67</v>
      </c>
      <c r="D38" s="62" t="s">
        <v>106</v>
      </c>
      <c r="E38" s="3">
        <v>200</v>
      </c>
      <c r="F38" s="99">
        <v>190</v>
      </c>
      <c r="G38" s="99">
        <f>SUM(F38*107%)</f>
        <v>203.3</v>
      </c>
      <c r="H38" s="99">
        <f>SUM(G38*106.9%)</f>
        <v>217.32769999999999</v>
      </c>
    </row>
    <row r="39" spans="1:8" ht="45.75" customHeight="1" x14ac:dyDescent="0.25">
      <c r="A39" s="7" t="s">
        <v>168</v>
      </c>
      <c r="B39" s="64">
        <v>984</v>
      </c>
      <c r="C39" s="65" t="s">
        <v>67</v>
      </c>
      <c r="D39" s="65" t="s">
        <v>107</v>
      </c>
      <c r="E39" s="64"/>
      <c r="F39" s="99">
        <f>F40</f>
        <v>90</v>
      </c>
      <c r="G39" s="99">
        <f t="shared" ref="G39:H39" si="12">G40</f>
        <v>96.300000000000011</v>
      </c>
      <c r="H39" s="99">
        <f t="shared" si="12"/>
        <v>102.94470000000001</v>
      </c>
    </row>
    <row r="40" spans="1:8" ht="36.75" customHeight="1" x14ac:dyDescent="0.25">
      <c r="A40" s="98" t="s">
        <v>190</v>
      </c>
      <c r="B40" s="64">
        <v>984</v>
      </c>
      <c r="C40" s="65" t="s">
        <v>67</v>
      </c>
      <c r="D40" s="65" t="s">
        <v>107</v>
      </c>
      <c r="E40" s="64">
        <v>200</v>
      </c>
      <c r="F40" s="99">
        <v>90</v>
      </c>
      <c r="G40" s="99">
        <f>SUM(F40*107%)</f>
        <v>96.300000000000011</v>
      </c>
      <c r="H40" s="99">
        <f t="shared" ref="H40:H85" si="13">SUM(G40*106.9%)</f>
        <v>102.94470000000001</v>
      </c>
    </row>
    <row r="41" spans="1:8" ht="125.25" customHeight="1" x14ac:dyDescent="0.25">
      <c r="A41" s="47" t="s">
        <v>169</v>
      </c>
      <c r="B41" s="63">
        <v>984</v>
      </c>
      <c r="C41" s="62" t="s">
        <v>67</v>
      </c>
      <c r="D41" s="62" t="s">
        <v>108</v>
      </c>
      <c r="E41" s="63"/>
      <c r="F41" s="89">
        <f>F42</f>
        <v>115.2</v>
      </c>
      <c r="G41" s="89">
        <f t="shared" ref="G41:H41" si="14">G42</f>
        <v>123.26400000000001</v>
      </c>
      <c r="H41" s="89">
        <f t="shared" si="14"/>
        <v>131.769216</v>
      </c>
    </row>
    <row r="42" spans="1:8" ht="44.25" customHeight="1" x14ac:dyDescent="0.25">
      <c r="A42" s="98" t="s">
        <v>190</v>
      </c>
      <c r="B42" s="64">
        <v>984</v>
      </c>
      <c r="C42" s="65" t="s">
        <v>67</v>
      </c>
      <c r="D42" s="62" t="s">
        <v>108</v>
      </c>
      <c r="E42" s="64">
        <v>200</v>
      </c>
      <c r="F42" s="99">
        <v>115.2</v>
      </c>
      <c r="G42" s="99">
        <f>SUM(F42*107%)</f>
        <v>123.26400000000001</v>
      </c>
      <c r="H42" s="99">
        <f t="shared" si="13"/>
        <v>131.769216</v>
      </c>
    </row>
    <row r="43" spans="1:8" ht="39.75" customHeight="1" x14ac:dyDescent="0.25">
      <c r="A43" s="7" t="s">
        <v>97</v>
      </c>
      <c r="B43" s="40">
        <v>984</v>
      </c>
      <c r="C43" s="41" t="s">
        <v>67</v>
      </c>
      <c r="D43" s="65" t="s">
        <v>109</v>
      </c>
      <c r="E43" s="40"/>
      <c r="F43" s="99">
        <f>F44</f>
        <v>72</v>
      </c>
      <c r="G43" s="99">
        <f t="shared" ref="G43:H43" si="15">G44</f>
        <v>72</v>
      </c>
      <c r="H43" s="99">
        <f t="shared" si="15"/>
        <v>72</v>
      </c>
    </row>
    <row r="44" spans="1:8" ht="22.5" customHeight="1" x14ac:dyDescent="0.25">
      <c r="A44" s="39" t="s">
        <v>89</v>
      </c>
      <c r="B44" s="40">
        <v>984</v>
      </c>
      <c r="C44" s="41" t="s">
        <v>67</v>
      </c>
      <c r="D44" s="65" t="s">
        <v>109</v>
      </c>
      <c r="E44" s="40">
        <v>800</v>
      </c>
      <c r="F44" s="99">
        <v>72</v>
      </c>
      <c r="G44" s="99">
        <v>72</v>
      </c>
      <c r="H44" s="99">
        <v>72</v>
      </c>
    </row>
    <row r="45" spans="1:8" ht="105" customHeight="1" x14ac:dyDescent="0.25">
      <c r="A45" s="47" t="s">
        <v>170</v>
      </c>
      <c r="B45" s="63">
        <v>984</v>
      </c>
      <c r="C45" s="62" t="s">
        <v>67</v>
      </c>
      <c r="D45" s="62" t="s">
        <v>110</v>
      </c>
      <c r="E45" s="63"/>
      <c r="F45" s="89">
        <f>F46</f>
        <v>142.5</v>
      </c>
      <c r="G45" s="89">
        <f t="shared" ref="G45:H45" si="16">G46</f>
        <v>152.47500000000002</v>
      </c>
      <c r="H45" s="89">
        <f t="shared" si="16"/>
        <v>162.99577500000001</v>
      </c>
    </row>
    <row r="46" spans="1:8" ht="50.25" customHeight="1" x14ac:dyDescent="0.25">
      <c r="A46" s="98" t="s">
        <v>190</v>
      </c>
      <c r="B46" s="64">
        <v>984</v>
      </c>
      <c r="C46" s="65" t="s">
        <v>67</v>
      </c>
      <c r="D46" s="62" t="s">
        <v>110</v>
      </c>
      <c r="E46" s="64">
        <v>200</v>
      </c>
      <c r="F46" s="99">
        <v>142.5</v>
      </c>
      <c r="G46" s="99">
        <f>SUM(F46*107%)</f>
        <v>152.47500000000002</v>
      </c>
      <c r="H46" s="99">
        <f t="shared" si="13"/>
        <v>162.99577500000001</v>
      </c>
    </row>
    <row r="47" spans="1:8" ht="69" customHeight="1" x14ac:dyDescent="0.25">
      <c r="A47" s="7" t="s">
        <v>147</v>
      </c>
      <c r="B47" s="63">
        <v>984</v>
      </c>
      <c r="C47" s="62" t="s">
        <v>67</v>
      </c>
      <c r="D47" s="62" t="s">
        <v>149</v>
      </c>
      <c r="E47" s="93"/>
      <c r="F47" s="99">
        <f>SUM(F48:F50)</f>
        <v>5634.7</v>
      </c>
      <c r="G47" s="99">
        <f>SUM(G48:G50)</f>
        <v>6029.1290000000008</v>
      </c>
      <c r="H47" s="99">
        <f>SUM(H48:H50)</f>
        <v>6445.1389010000012</v>
      </c>
    </row>
    <row r="48" spans="1:8" ht="92.25" customHeight="1" x14ac:dyDescent="0.25">
      <c r="A48" s="92" t="s">
        <v>148</v>
      </c>
      <c r="B48" s="63">
        <v>984</v>
      </c>
      <c r="C48" s="62" t="s">
        <v>67</v>
      </c>
      <c r="D48" s="62" t="s">
        <v>149</v>
      </c>
      <c r="E48" s="93">
        <v>100</v>
      </c>
      <c r="F48" s="99">
        <v>4750.8</v>
      </c>
      <c r="G48" s="99">
        <f>SUM(F48*107%)</f>
        <v>5083.3560000000007</v>
      </c>
      <c r="H48" s="99">
        <f t="shared" si="13"/>
        <v>5434.1075640000008</v>
      </c>
    </row>
    <row r="49" spans="1:8" ht="42.75" customHeight="1" x14ac:dyDescent="0.25">
      <c r="A49" s="98" t="s">
        <v>190</v>
      </c>
      <c r="B49" s="63">
        <v>984</v>
      </c>
      <c r="C49" s="62" t="s">
        <v>67</v>
      </c>
      <c r="D49" s="62" t="s">
        <v>149</v>
      </c>
      <c r="E49" s="93">
        <v>200</v>
      </c>
      <c r="F49" s="99">
        <v>869.4</v>
      </c>
      <c r="G49" s="99">
        <f>SUM(F49*107%)</f>
        <v>930.25800000000004</v>
      </c>
      <c r="H49" s="99">
        <f t="shared" si="13"/>
        <v>994.44580199999996</v>
      </c>
    </row>
    <row r="50" spans="1:8" ht="17.25" customHeight="1" x14ac:dyDescent="0.25">
      <c r="A50" s="92" t="s">
        <v>89</v>
      </c>
      <c r="B50" s="63">
        <v>984</v>
      </c>
      <c r="C50" s="62" t="s">
        <v>67</v>
      </c>
      <c r="D50" s="62" t="s">
        <v>149</v>
      </c>
      <c r="E50" s="93">
        <v>800</v>
      </c>
      <c r="F50" s="99">
        <v>14.5</v>
      </c>
      <c r="G50" s="99">
        <f>SUM(F50*107%)</f>
        <v>15.515000000000001</v>
      </c>
      <c r="H50" s="99">
        <f t="shared" si="13"/>
        <v>16.585535</v>
      </c>
    </row>
    <row r="51" spans="1:8" ht="82.5" customHeight="1" x14ac:dyDescent="0.25">
      <c r="A51" s="7" t="s">
        <v>171</v>
      </c>
      <c r="B51" s="63">
        <v>984</v>
      </c>
      <c r="C51" s="62" t="s">
        <v>67</v>
      </c>
      <c r="D51" s="62" t="s">
        <v>111</v>
      </c>
      <c r="E51" s="63"/>
      <c r="F51" s="89">
        <f>F52</f>
        <v>125</v>
      </c>
      <c r="G51" s="89">
        <v>214.7</v>
      </c>
      <c r="H51" s="89">
        <f t="shared" ref="H51" si="17">H52</f>
        <v>142.97874999999999</v>
      </c>
    </row>
    <row r="52" spans="1:8" ht="38.25" customHeight="1" x14ac:dyDescent="0.25">
      <c r="A52" s="98" t="s">
        <v>190</v>
      </c>
      <c r="B52" s="64">
        <v>984</v>
      </c>
      <c r="C52" s="65" t="s">
        <v>67</v>
      </c>
      <c r="D52" s="62" t="s">
        <v>111</v>
      </c>
      <c r="E52" s="64">
        <v>200</v>
      </c>
      <c r="F52" s="99">
        <v>125</v>
      </c>
      <c r="G52" s="99">
        <f>SUM(F52*107%)</f>
        <v>133.75</v>
      </c>
      <c r="H52" s="99">
        <f t="shared" si="13"/>
        <v>142.97874999999999</v>
      </c>
    </row>
    <row r="53" spans="1:8" ht="94.5" customHeight="1" x14ac:dyDescent="0.25">
      <c r="A53" s="7" t="s">
        <v>172</v>
      </c>
      <c r="B53" s="6">
        <v>984</v>
      </c>
      <c r="C53" s="14" t="s">
        <v>67</v>
      </c>
      <c r="D53" s="62" t="s">
        <v>112</v>
      </c>
      <c r="E53" s="6"/>
      <c r="F53" s="89">
        <f>F54</f>
        <v>60</v>
      </c>
      <c r="G53" s="89">
        <f t="shared" ref="G53:H53" si="18">G54</f>
        <v>64.2</v>
      </c>
      <c r="H53" s="89">
        <f t="shared" si="18"/>
        <v>68.629800000000003</v>
      </c>
    </row>
    <row r="54" spans="1:8" ht="42" customHeight="1" x14ac:dyDescent="0.25">
      <c r="A54" s="98" t="s">
        <v>190</v>
      </c>
      <c r="B54" s="3">
        <v>984</v>
      </c>
      <c r="C54" s="13" t="s">
        <v>67</v>
      </c>
      <c r="D54" s="62" t="s">
        <v>112</v>
      </c>
      <c r="E54" s="3">
        <v>200</v>
      </c>
      <c r="F54" s="99">
        <v>60</v>
      </c>
      <c r="G54" s="99">
        <f>SUM(F54*107%)</f>
        <v>64.2</v>
      </c>
      <c r="H54" s="99">
        <f t="shared" si="13"/>
        <v>68.629800000000003</v>
      </c>
    </row>
    <row r="55" spans="1:8" s="77" customFormat="1" ht="42.75" customHeight="1" x14ac:dyDescent="0.25">
      <c r="A55" s="73" t="s">
        <v>41</v>
      </c>
      <c r="B55" s="74">
        <v>984</v>
      </c>
      <c r="C55" s="75" t="s">
        <v>71</v>
      </c>
      <c r="D55" s="75"/>
      <c r="E55" s="74"/>
      <c r="F55" s="90">
        <f>F56</f>
        <v>623.20000000000005</v>
      </c>
      <c r="G55" s="90">
        <f t="shared" ref="G55:H55" si="19">G56</f>
        <v>666.82400000000007</v>
      </c>
      <c r="H55" s="90">
        <f t="shared" si="19"/>
        <v>712.83485600000006</v>
      </c>
    </row>
    <row r="56" spans="1:8" s="78" customFormat="1" ht="55.5" customHeight="1" x14ac:dyDescent="0.25">
      <c r="A56" s="71" t="s">
        <v>42</v>
      </c>
      <c r="B56" s="21">
        <v>984</v>
      </c>
      <c r="C56" s="22" t="s">
        <v>72</v>
      </c>
      <c r="D56" s="22"/>
      <c r="E56" s="21"/>
      <c r="F56" s="88">
        <f>F57+F59</f>
        <v>623.20000000000005</v>
      </c>
      <c r="G56" s="88">
        <f>SUM(G57+G59)</f>
        <v>666.82400000000007</v>
      </c>
      <c r="H56" s="88">
        <f>SUM(H57+H59)</f>
        <v>712.83485600000006</v>
      </c>
    </row>
    <row r="57" spans="1:8" ht="162" customHeight="1" x14ac:dyDescent="0.25">
      <c r="A57" s="47" t="s">
        <v>173</v>
      </c>
      <c r="B57" s="6">
        <v>984</v>
      </c>
      <c r="C57" s="14" t="s">
        <v>72</v>
      </c>
      <c r="D57" s="62" t="s">
        <v>113</v>
      </c>
      <c r="E57" s="6"/>
      <c r="F57" s="89">
        <f>F58</f>
        <v>200.9</v>
      </c>
      <c r="G57" s="99">
        <f>SUM(G58)</f>
        <v>214.96300000000002</v>
      </c>
      <c r="H57" s="99">
        <f>SUM(H58)</f>
        <v>229.79544700000002</v>
      </c>
    </row>
    <row r="58" spans="1:8" ht="39" customHeight="1" x14ac:dyDescent="0.25">
      <c r="A58" s="98" t="s">
        <v>190</v>
      </c>
      <c r="B58" s="3">
        <v>984</v>
      </c>
      <c r="C58" s="13" t="s">
        <v>72</v>
      </c>
      <c r="D58" s="62" t="s">
        <v>113</v>
      </c>
      <c r="E58" s="3">
        <v>200</v>
      </c>
      <c r="F58" s="99">
        <v>200.9</v>
      </c>
      <c r="G58" s="99">
        <f>SUM(F58*107%)</f>
        <v>214.96300000000002</v>
      </c>
      <c r="H58" s="99">
        <f t="shared" si="13"/>
        <v>229.79544700000002</v>
      </c>
    </row>
    <row r="59" spans="1:8" ht="127.5" customHeight="1" x14ac:dyDescent="0.25">
      <c r="A59" s="47" t="s">
        <v>114</v>
      </c>
      <c r="B59" s="6">
        <v>984</v>
      </c>
      <c r="C59" s="14" t="s">
        <v>72</v>
      </c>
      <c r="D59" s="62" t="s">
        <v>115</v>
      </c>
      <c r="E59" s="6"/>
      <c r="F59" s="89">
        <f>F60</f>
        <v>422.3</v>
      </c>
      <c r="G59" s="99">
        <f>SUM(G60)</f>
        <v>451.86100000000005</v>
      </c>
      <c r="H59" s="99">
        <f>SUM(H60)</f>
        <v>483.03940900000003</v>
      </c>
    </row>
    <row r="60" spans="1:8" ht="49.5" customHeight="1" x14ac:dyDescent="0.25">
      <c r="A60" s="98" t="s">
        <v>190</v>
      </c>
      <c r="B60" s="3">
        <v>984</v>
      </c>
      <c r="C60" s="13" t="s">
        <v>72</v>
      </c>
      <c r="D60" s="62" t="s">
        <v>115</v>
      </c>
      <c r="E60" s="3">
        <v>200</v>
      </c>
      <c r="F60" s="99">
        <v>422.3</v>
      </c>
      <c r="G60" s="99">
        <f>SUM(F60*107%)</f>
        <v>451.86100000000005</v>
      </c>
      <c r="H60" s="99">
        <f t="shared" si="13"/>
        <v>483.03940900000003</v>
      </c>
    </row>
    <row r="61" spans="1:8" s="77" customFormat="1" ht="24" customHeight="1" x14ac:dyDescent="0.25">
      <c r="A61" s="70" t="s">
        <v>43</v>
      </c>
      <c r="B61" s="66">
        <v>984</v>
      </c>
      <c r="C61" s="67" t="s">
        <v>73</v>
      </c>
      <c r="D61" s="67"/>
      <c r="E61" s="66"/>
      <c r="F61" s="87">
        <f>SUM(F62+F65)</f>
        <v>76877.400000000009</v>
      </c>
      <c r="G61" s="87">
        <f t="shared" ref="G61:H61" si="20">SUM(G62+G65)</f>
        <v>82258.862000000008</v>
      </c>
      <c r="H61" s="87">
        <f t="shared" si="20"/>
        <v>85585.566578000013</v>
      </c>
    </row>
    <row r="62" spans="1:8" s="77" customFormat="1" ht="16.5" customHeight="1" x14ac:dyDescent="0.25">
      <c r="A62" s="71" t="s">
        <v>44</v>
      </c>
      <c r="B62" s="21">
        <v>984</v>
      </c>
      <c r="C62" s="22" t="s">
        <v>74</v>
      </c>
      <c r="D62" s="22"/>
      <c r="E62" s="21"/>
      <c r="F62" s="88">
        <f>F63</f>
        <v>1316.6</v>
      </c>
      <c r="G62" s="87">
        <f>SUM(G63)</f>
        <v>1408.7619999999999</v>
      </c>
      <c r="H62" s="87">
        <f>SUM(H63)</f>
        <v>1505.9665779999998</v>
      </c>
    </row>
    <row r="63" spans="1:8" ht="95.25" customHeight="1" x14ac:dyDescent="0.25">
      <c r="A63" s="47" t="s">
        <v>174</v>
      </c>
      <c r="B63" s="6">
        <v>984</v>
      </c>
      <c r="C63" s="14" t="s">
        <v>74</v>
      </c>
      <c r="D63" s="62" t="s">
        <v>116</v>
      </c>
      <c r="E63" s="6"/>
      <c r="F63" s="89">
        <f>F64</f>
        <v>1316.6</v>
      </c>
      <c r="G63" s="99">
        <f>SUM(G64)</f>
        <v>1408.7619999999999</v>
      </c>
      <c r="H63" s="99">
        <f>SUM(H64)</f>
        <v>1505.9665779999998</v>
      </c>
    </row>
    <row r="64" spans="1:8" ht="16.5" customHeight="1" x14ac:dyDescent="0.25">
      <c r="A64" s="48" t="s">
        <v>89</v>
      </c>
      <c r="B64" s="3">
        <v>984</v>
      </c>
      <c r="C64" s="13" t="s">
        <v>74</v>
      </c>
      <c r="D64" s="62" t="s">
        <v>116</v>
      </c>
      <c r="E64" s="3">
        <v>800</v>
      </c>
      <c r="F64" s="99">
        <v>1316.6</v>
      </c>
      <c r="G64" s="99">
        <f>SUM(F64*107%)</f>
        <v>1408.7619999999999</v>
      </c>
      <c r="H64" s="99">
        <f t="shared" si="13"/>
        <v>1505.9665779999998</v>
      </c>
    </row>
    <row r="65" spans="1:8" s="78" customFormat="1" ht="27.75" customHeight="1" x14ac:dyDescent="0.25">
      <c r="A65" s="71" t="s">
        <v>92</v>
      </c>
      <c r="B65" s="21">
        <v>984</v>
      </c>
      <c r="C65" s="22" t="s">
        <v>75</v>
      </c>
      <c r="D65" s="22"/>
      <c r="E65" s="21"/>
      <c r="F65" s="88">
        <f>F66</f>
        <v>75560.800000000003</v>
      </c>
      <c r="G65" s="88">
        <f t="shared" ref="G65:H65" si="21">G66</f>
        <v>80850.100000000006</v>
      </c>
      <c r="H65" s="88">
        <f t="shared" si="21"/>
        <v>84079.6</v>
      </c>
    </row>
    <row r="66" spans="1:8" ht="101.25" customHeight="1" x14ac:dyDescent="0.25">
      <c r="A66" s="7" t="s">
        <v>117</v>
      </c>
      <c r="B66" s="6">
        <v>984</v>
      </c>
      <c r="C66" s="14" t="s">
        <v>75</v>
      </c>
      <c r="D66" s="62" t="s">
        <v>118</v>
      </c>
      <c r="E66" s="6"/>
      <c r="F66" s="89">
        <f>F67</f>
        <v>75560.800000000003</v>
      </c>
      <c r="G66" s="99">
        <f>SUM(G67)</f>
        <v>80850.100000000006</v>
      </c>
      <c r="H66" s="99">
        <f>SUM(H67)</f>
        <v>84079.6</v>
      </c>
    </row>
    <row r="67" spans="1:8" ht="45" customHeight="1" x14ac:dyDescent="0.25">
      <c r="A67" s="98" t="s">
        <v>190</v>
      </c>
      <c r="B67" s="3">
        <v>984</v>
      </c>
      <c r="C67" s="13" t="s">
        <v>75</v>
      </c>
      <c r="D67" s="62" t="s">
        <v>118</v>
      </c>
      <c r="E67" s="3">
        <v>200</v>
      </c>
      <c r="F67" s="99">
        <v>75560.800000000003</v>
      </c>
      <c r="G67" s="99">
        <v>80850.100000000006</v>
      </c>
      <c r="H67" s="99">
        <v>84079.6</v>
      </c>
    </row>
    <row r="68" spans="1:8" s="77" customFormat="1" ht="31.5" customHeight="1" x14ac:dyDescent="0.25">
      <c r="A68" s="70" t="s">
        <v>45</v>
      </c>
      <c r="B68" s="68">
        <v>984</v>
      </c>
      <c r="C68" s="69" t="s">
        <v>76</v>
      </c>
      <c r="D68" s="69"/>
      <c r="E68" s="68"/>
      <c r="F68" s="87">
        <f>F69</f>
        <v>135636.30000000002</v>
      </c>
      <c r="G68" s="87">
        <f>SUM(G69)</f>
        <v>153071.9878</v>
      </c>
      <c r="H68" s="87">
        <f>SUM(H69)</f>
        <v>162943.9883582</v>
      </c>
    </row>
    <row r="69" spans="1:8" s="77" customFormat="1" ht="20.25" customHeight="1" x14ac:dyDescent="0.25">
      <c r="A69" s="79" t="s">
        <v>46</v>
      </c>
      <c r="B69" s="83">
        <v>984</v>
      </c>
      <c r="C69" s="69" t="s">
        <v>77</v>
      </c>
      <c r="D69" s="69"/>
      <c r="E69" s="68"/>
      <c r="F69" s="87">
        <f>SUM(F70+F72+F74+F76+F78+F80+F82+F84+F87+F89)</f>
        <v>135636.30000000002</v>
      </c>
      <c r="G69" s="87">
        <f t="shared" ref="G69:H69" si="22">SUM(G70+G72+G74+G76+G78+G80+G82+G84+G87+G89)</f>
        <v>153071.9878</v>
      </c>
      <c r="H69" s="87">
        <f t="shared" si="22"/>
        <v>162943.9883582</v>
      </c>
    </row>
    <row r="70" spans="1:8" ht="77.25" customHeight="1" x14ac:dyDescent="0.25">
      <c r="A70" s="47" t="s">
        <v>150</v>
      </c>
      <c r="B70" s="63">
        <v>984</v>
      </c>
      <c r="C70" s="50" t="s">
        <v>77</v>
      </c>
      <c r="D70" s="62" t="s">
        <v>151</v>
      </c>
      <c r="E70" s="51"/>
      <c r="F70" s="89">
        <f xml:space="preserve">  F71</f>
        <v>64328.4</v>
      </c>
      <c r="G70" s="99">
        <f>SUM(G71)</f>
        <v>68831.399999999994</v>
      </c>
      <c r="H70" s="99">
        <f>SUM(H71)</f>
        <v>73580.800000000003</v>
      </c>
    </row>
    <row r="71" spans="1:8" ht="48.75" customHeight="1" x14ac:dyDescent="0.25">
      <c r="A71" s="98" t="s">
        <v>190</v>
      </c>
      <c r="B71" s="8">
        <v>984</v>
      </c>
      <c r="C71" s="16" t="s">
        <v>77</v>
      </c>
      <c r="D71" s="62" t="s">
        <v>151</v>
      </c>
      <c r="E71" s="8">
        <v>200</v>
      </c>
      <c r="F71" s="99">
        <v>64328.4</v>
      </c>
      <c r="G71" s="99">
        <v>68831.399999999994</v>
      </c>
      <c r="H71" s="99">
        <v>73580.800000000003</v>
      </c>
    </row>
    <row r="72" spans="1:8" ht="108" customHeight="1" x14ac:dyDescent="0.25">
      <c r="A72" s="47" t="s">
        <v>175</v>
      </c>
      <c r="B72" s="23">
        <v>984</v>
      </c>
      <c r="C72" s="14" t="s">
        <v>77</v>
      </c>
      <c r="D72" s="62" t="s">
        <v>119</v>
      </c>
      <c r="E72" s="23"/>
      <c r="F72" s="89">
        <f>F73</f>
        <v>50</v>
      </c>
      <c r="G72" s="99">
        <f t="shared" ref="G72:G82" si="23">SUM(F72*108.2%)</f>
        <v>54.1</v>
      </c>
      <c r="H72" s="99">
        <f t="shared" si="13"/>
        <v>57.832900000000002</v>
      </c>
    </row>
    <row r="73" spans="1:8" ht="48.75" customHeight="1" x14ac:dyDescent="0.25">
      <c r="A73" s="98" t="s">
        <v>190</v>
      </c>
      <c r="B73" s="3">
        <v>984</v>
      </c>
      <c r="C73" s="13" t="s">
        <v>77</v>
      </c>
      <c r="D73" s="62" t="s">
        <v>119</v>
      </c>
      <c r="E73" s="3">
        <v>200</v>
      </c>
      <c r="F73" s="99">
        <v>50</v>
      </c>
      <c r="G73" s="99">
        <f>SUM(F73*107%)</f>
        <v>53.5</v>
      </c>
      <c r="H73" s="99">
        <f t="shared" si="13"/>
        <v>57.191499999999998</v>
      </c>
    </row>
    <row r="74" spans="1:8" ht="104.25" customHeight="1" x14ac:dyDescent="0.25">
      <c r="A74" s="47" t="s">
        <v>176</v>
      </c>
      <c r="B74" s="23">
        <v>984</v>
      </c>
      <c r="C74" s="14" t="s">
        <v>77</v>
      </c>
      <c r="D74" s="62" t="s">
        <v>120</v>
      </c>
      <c r="E74" s="23"/>
      <c r="F74" s="89">
        <f>F75</f>
        <v>30154.1</v>
      </c>
      <c r="G74" s="99">
        <f>SUM(G75)</f>
        <v>33986.199999999997</v>
      </c>
      <c r="H74" s="99">
        <f>SUM(H75)</f>
        <v>36331.247799999997</v>
      </c>
    </row>
    <row r="75" spans="1:8" ht="45.75" customHeight="1" x14ac:dyDescent="0.25">
      <c r="A75" s="98" t="s">
        <v>190</v>
      </c>
      <c r="B75" s="3">
        <v>984</v>
      </c>
      <c r="C75" s="13" t="s">
        <v>77</v>
      </c>
      <c r="D75" s="62" t="s">
        <v>120</v>
      </c>
      <c r="E75" s="3">
        <v>200</v>
      </c>
      <c r="F75" s="99">
        <v>30154.1</v>
      </c>
      <c r="G75" s="99">
        <v>33986.199999999997</v>
      </c>
      <c r="H75" s="99">
        <f t="shared" si="13"/>
        <v>36331.247799999997</v>
      </c>
    </row>
    <row r="76" spans="1:8" ht="118.5" customHeight="1" x14ac:dyDescent="0.25">
      <c r="A76" s="7" t="s">
        <v>177</v>
      </c>
      <c r="B76" s="23">
        <v>984</v>
      </c>
      <c r="C76" s="14" t="s">
        <v>77</v>
      </c>
      <c r="D76" s="62" t="s">
        <v>121</v>
      </c>
      <c r="E76" s="23"/>
      <c r="F76" s="89">
        <f>F77</f>
        <v>1762.3</v>
      </c>
      <c r="G76" s="99">
        <f>SUM(G77)</f>
        <v>1885.6610000000001</v>
      </c>
      <c r="H76" s="99">
        <f t="shared" si="13"/>
        <v>2015.7716089999999</v>
      </c>
    </row>
    <row r="77" spans="1:8" ht="31.5" customHeight="1" x14ac:dyDescent="0.25">
      <c r="A77" s="98" t="s">
        <v>190</v>
      </c>
      <c r="B77" s="3">
        <v>984</v>
      </c>
      <c r="C77" s="13" t="s">
        <v>77</v>
      </c>
      <c r="D77" s="62" t="s">
        <v>121</v>
      </c>
      <c r="E77" s="3">
        <v>200</v>
      </c>
      <c r="F77" s="99">
        <v>1762.3</v>
      </c>
      <c r="G77" s="99">
        <f>SUM(F77*107%)</f>
        <v>1885.6610000000001</v>
      </c>
      <c r="H77" s="99">
        <f t="shared" si="13"/>
        <v>2015.7716089999999</v>
      </c>
    </row>
    <row r="78" spans="1:8" ht="76.5" customHeight="1" x14ac:dyDescent="0.25">
      <c r="A78" s="7" t="s">
        <v>178</v>
      </c>
      <c r="B78" s="23">
        <v>984</v>
      </c>
      <c r="C78" s="14" t="s">
        <v>77</v>
      </c>
      <c r="D78" s="62" t="s">
        <v>122</v>
      </c>
      <c r="E78" s="23"/>
      <c r="F78" s="89">
        <f>F79</f>
        <v>325.3</v>
      </c>
      <c r="G78" s="99">
        <f t="shared" si="23"/>
        <v>351.97460000000001</v>
      </c>
      <c r="H78" s="99">
        <f t="shared" si="13"/>
        <v>376.26084739999999</v>
      </c>
    </row>
    <row r="79" spans="1:8" ht="39.75" customHeight="1" x14ac:dyDescent="0.25">
      <c r="A79" s="98" t="s">
        <v>190</v>
      </c>
      <c r="B79" s="3">
        <v>984</v>
      </c>
      <c r="C79" s="13" t="s">
        <v>77</v>
      </c>
      <c r="D79" s="62" t="s">
        <v>122</v>
      </c>
      <c r="E79" s="3">
        <v>200</v>
      </c>
      <c r="F79" s="99">
        <v>325.3</v>
      </c>
      <c r="G79" s="99">
        <f>SUM(F79*107%)</f>
        <v>348.07100000000003</v>
      </c>
      <c r="H79" s="99">
        <f t="shared" si="13"/>
        <v>372.08789899999999</v>
      </c>
    </row>
    <row r="80" spans="1:8" ht="105" customHeight="1" x14ac:dyDescent="0.25">
      <c r="A80" s="7" t="s">
        <v>138</v>
      </c>
      <c r="B80" s="61">
        <v>984</v>
      </c>
      <c r="C80" s="62" t="s">
        <v>77</v>
      </c>
      <c r="D80" s="62" t="s">
        <v>123</v>
      </c>
      <c r="E80" s="63"/>
      <c r="F80" s="89">
        <f>F81</f>
        <v>2739</v>
      </c>
      <c r="G80" s="99">
        <f t="shared" si="23"/>
        <v>2963.5980000000004</v>
      </c>
      <c r="H80" s="99">
        <f t="shared" si="13"/>
        <v>3168.0862620000003</v>
      </c>
    </row>
    <row r="81" spans="1:10" ht="42" customHeight="1" x14ac:dyDescent="0.25">
      <c r="A81" s="98" t="s">
        <v>190</v>
      </c>
      <c r="B81" s="3">
        <v>984</v>
      </c>
      <c r="C81" s="13" t="s">
        <v>77</v>
      </c>
      <c r="D81" s="62" t="s">
        <v>123</v>
      </c>
      <c r="E81" s="3">
        <v>200</v>
      </c>
      <c r="F81" s="99">
        <v>2739</v>
      </c>
      <c r="G81" s="99">
        <f>SUM(F81*107%)</f>
        <v>2930.73</v>
      </c>
      <c r="H81" s="99">
        <f t="shared" si="13"/>
        <v>3132.95037</v>
      </c>
    </row>
    <row r="82" spans="1:10" ht="68.25" customHeight="1" x14ac:dyDescent="0.25">
      <c r="A82" s="30" t="s">
        <v>179</v>
      </c>
      <c r="B82" s="23">
        <v>984</v>
      </c>
      <c r="C82" s="14" t="s">
        <v>77</v>
      </c>
      <c r="D82" s="62" t="s">
        <v>124</v>
      </c>
      <c r="E82" s="23"/>
      <c r="F82" s="89">
        <f>F83</f>
        <v>13383.6</v>
      </c>
      <c r="G82" s="99">
        <f t="shared" si="23"/>
        <v>14481.055200000001</v>
      </c>
      <c r="H82" s="99">
        <f t="shared" si="13"/>
        <v>15480.248008799999</v>
      </c>
    </row>
    <row r="83" spans="1:10" ht="42" customHeight="1" x14ac:dyDescent="0.25">
      <c r="A83" s="98" t="s">
        <v>190</v>
      </c>
      <c r="B83" s="24">
        <v>984</v>
      </c>
      <c r="C83" s="25" t="s">
        <v>77</v>
      </c>
      <c r="D83" s="62" t="s">
        <v>124</v>
      </c>
      <c r="E83" s="24">
        <v>200</v>
      </c>
      <c r="F83" s="99">
        <v>13383.6</v>
      </c>
      <c r="G83" s="99">
        <f>SUM(F83*107%)</f>
        <v>14320.452000000001</v>
      </c>
      <c r="H83" s="99">
        <f t="shared" si="13"/>
        <v>15308.563188</v>
      </c>
    </row>
    <row r="84" spans="1:10" ht="63.75" customHeight="1" x14ac:dyDescent="0.25">
      <c r="A84" s="7" t="s">
        <v>141</v>
      </c>
      <c r="B84" s="43">
        <v>984</v>
      </c>
      <c r="C84" s="42" t="s">
        <v>77</v>
      </c>
      <c r="D84" s="62" t="s">
        <v>125</v>
      </c>
      <c r="E84" s="43"/>
      <c r="F84" s="89">
        <f>SUM(F85:F86)</f>
        <v>11368.4</v>
      </c>
      <c r="G84" s="89">
        <f t="shared" ref="G84:H84" si="24">SUM(G85:G86)</f>
        <v>11396.035</v>
      </c>
      <c r="H84" s="89">
        <f t="shared" si="24"/>
        <v>12182.361414999999</v>
      </c>
    </row>
    <row r="85" spans="1:10" ht="46.5" customHeight="1" x14ac:dyDescent="0.25">
      <c r="A85" s="98" t="s">
        <v>190</v>
      </c>
      <c r="B85" s="3">
        <v>984</v>
      </c>
      <c r="C85" s="13" t="s">
        <v>77</v>
      </c>
      <c r="D85" s="65" t="s">
        <v>125</v>
      </c>
      <c r="E85" s="3">
        <v>200</v>
      </c>
      <c r="F85" s="99">
        <v>10650.5</v>
      </c>
      <c r="G85" s="99">
        <f>SUM(F85*107%)</f>
        <v>11396.035</v>
      </c>
      <c r="H85" s="99">
        <f t="shared" si="13"/>
        <v>12182.361414999999</v>
      </c>
      <c r="J85" s="49"/>
    </row>
    <row r="86" spans="1:10" ht="18" customHeight="1" x14ac:dyDescent="0.25">
      <c r="A86" s="60" t="s">
        <v>89</v>
      </c>
      <c r="B86" s="64">
        <v>984</v>
      </c>
      <c r="C86" s="65" t="s">
        <v>77</v>
      </c>
      <c r="D86" s="65" t="s">
        <v>125</v>
      </c>
      <c r="E86" s="64">
        <v>800</v>
      </c>
      <c r="F86" s="99">
        <v>717.9</v>
      </c>
      <c r="G86" s="99">
        <v>0</v>
      </c>
      <c r="H86" s="99">
        <v>0</v>
      </c>
    </row>
    <row r="87" spans="1:10" ht="103.5" customHeight="1" x14ac:dyDescent="0.25">
      <c r="A87" s="7" t="s">
        <v>180</v>
      </c>
      <c r="B87" s="96">
        <v>984</v>
      </c>
      <c r="C87" s="97" t="s">
        <v>77</v>
      </c>
      <c r="D87" s="97" t="s">
        <v>181</v>
      </c>
      <c r="E87" s="96"/>
      <c r="F87" s="99">
        <f>SUM(F88)</f>
        <v>8525.2000000000007</v>
      </c>
      <c r="G87" s="99">
        <f>SUM(G88)</f>
        <v>9121.9640000000018</v>
      </c>
      <c r="H87" s="99">
        <f>SUM(H88)</f>
        <v>9751.3795160000009</v>
      </c>
    </row>
    <row r="88" spans="1:10" ht="41.25" customHeight="1" x14ac:dyDescent="0.25">
      <c r="A88" s="98" t="s">
        <v>190</v>
      </c>
      <c r="B88" s="96">
        <v>984</v>
      </c>
      <c r="C88" s="97" t="s">
        <v>77</v>
      </c>
      <c r="D88" s="97" t="s">
        <v>181</v>
      </c>
      <c r="E88" s="96">
        <v>200</v>
      </c>
      <c r="F88" s="99">
        <v>8525.2000000000007</v>
      </c>
      <c r="G88" s="99">
        <f>SUM(F88*107%)</f>
        <v>9121.9640000000018</v>
      </c>
      <c r="H88" s="99">
        <f t="shared" ref="H88" si="25">SUM(G88*106.9%)</f>
        <v>9751.3795160000009</v>
      </c>
    </row>
    <row r="89" spans="1:10" ht="80.25" customHeight="1" x14ac:dyDescent="0.25">
      <c r="A89" s="7" t="s">
        <v>183</v>
      </c>
      <c r="B89" s="96">
        <v>984</v>
      </c>
      <c r="C89" s="97" t="s">
        <v>77</v>
      </c>
      <c r="D89" s="97" t="s">
        <v>182</v>
      </c>
      <c r="E89" s="96"/>
      <c r="F89" s="99">
        <f>SUM(F90)</f>
        <v>3000</v>
      </c>
      <c r="G89" s="99">
        <f>SUM(G90)</f>
        <v>10000</v>
      </c>
      <c r="H89" s="99">
        <f>SUM(H90)</f>
        <v>10000</v>
      </c>
    </row>
    <row r="90" spans="1:10" ht="36.75" customHeight="1" x14ac:dyDescent="0.25">
      <c r="A90" s="98" t="s">
        <v>190</v>
      </c>
      <c r="B90" s="96">
        <v>984</v>
      </c>
      <c r="C90" s="97" t="s">
        <v>77</v>
      </c>
      <c r="D90" s="97" t="s">
        <v>182</v>
      </c>
      <c r="E90" s="96">
        <v>200</v>
      </c>
      <c r="F90" s="99">
        <v>3000</v>
      </c>
      <c r="G90" s="99">
        <v>10000</v>
      </c>
      <c r="H90" s="99">
        <v>10000</v>
      </c>
    </row>
    <row r="91" spans="1:10" ht="19.5" customHeight="1" x14ac:dyDescent="0.25">
      <c r="A91" s="70" t="s">
        <v>48</v>
      </c>
      <c r="B91" s="26">
        <v>984</v>
      </c>
      <c r="C91" s="28" t="s">
        <v>78</v>
      </c>
      <c r="D91" s="28"/>
      <c r="E91" s="26"/>
      <c r="F91" s="87">
        <f>F92</f>
        <v>265</v>
      </c>
      <c r="G91" s="87">
        <f t="shared" ref="G91:G123" si="26">SUM(F91*108.2%)</f>
        <v>286.73</v>
      </c>
      <c r="H91" s="87">
        <f t="shared" ref="H91:H134" si="27">SUM(G91*106.9%)</f>
        <v>306.51436999999999</v>
      </c>
    </row>
    <row r="92" spans="1:10" s="77" customFormat="1" ht="28.5" customHeight="1" x14ac:dyDescent="0.25">
      <c r="A92" s="71" t="s">
        <v>49</v>
      </c>
      <c r="B92" s="21">
        <v>984</v>
      </c>
      <c r="C92" s="22" t="s">
        <v>79</v>
      </c>
      <c r="D92" s="22"/>
      <c r="E92" s="21"/>
      <c r="F92" s="88">
        <f>F93</f>
        <v>265</v>
      </c>
      <c r="G92" s="87">
        <f t="shared" si="26"/>
        <v>286.73</v>
      </c>
      <c r="H92" s="87">
        <f t="shared" si="27"/>
        <v>306.51436999999999</v>
      </c>
    </row>
    <row r="93" spans="1:10" ht="100.5" customHeight="1" x14ac:dyDescent="0.25">
      <c r="A93" s="47" t="s">
        <v>184</v>
      </c>
      <c r="B93" s="6">
        <v>984</v>
      </c>
      <c r="C93" s="14" t="s">
        <v>79</v>
      </c>
      <c r="D93" s="62" t="s">
        <v>126</v>
      </c>
      <c r="E93" s="6"/>
      <c r="F93" s="89">
        <f>F94</f>
        <v>265</v>
      </c>
      <c r="G93" s="99">
        <f t="shared" si="26"/>
        <v>286.73</v>
      </c>
      <c r="H93" s="99">
        <f t="shared" si="27"/>
        <v>306.51436999999999</v>
      </c>
    </row>
    <row r="94" spans="1:10" ht="41.25" customHeight="1" x14ac:dyDescent="0.25">
      <c r="A94" s="98" t="s">
        <v>190</v>
      </c>
      <c r="B94" s="3">
        <v>984</v>
      </c>
      <c r="C94" s="13" t="s">
        <v>79</v>
      </c>
      <c r="D94" s="62" t="s">
        <v>126</v>
      </c>
      <c r="E94" s="3">
        <v>200</v>
      </c>
      <c r="F94" s="99">
        <v>265</v>
      </c>
      <c r="G94" s="99">
        <f>SUM(F94*107%)</f>
        <v>283.55</v>
      </c>
      <c r="H94" s="99">
        <f t="shared" si="27"/>
        <v>303.11495000000002</v>
      </c>
    </row>
    <row r="95" spans="1:10" s="77" customFormat="1" ht="25.5" customHeight="1" x14ac:dyDescent="0.25">
      <c r="A95" s="70" t="s">
        <v>50</v>
      </c>
      <c r="B95" s="68">
        <v>984</v>
      </c>
      <c r="C95" s="69" t="s">
        <v>80</v>
      </c>
      <c r="D95" s="69"/>
      <c r="E95" s="68"/>
      <c r="F95" s="87">
        <f>F96+F99</f>
        <v>2871.2</v>
      </c>
      <c r="G95" s="87">
        <f t="shared" si="26"/>
        <v>3106.6383999999998</v>
      </c>
      <c r="H95" s="87">
        <f t="shared" si="27"/>
        <v>3320.9964495999998</v>
      </c>
    </row>
    <row r="96" spans="1:10" s="77" customFormat="1" ht="39.75" customHeight="1" x14ac:dyDescent="0.25">
      <c r="A96" s="71" t="s">
        <v>51</v>
      </c>
      <c r="B96" s="21">
        <v>984</v>
      </c>
      <c r="C96" s="22" t="s">
        <v>81</v>
      </c>
      <c r="D96" s="22"/>
      <c r="E96" s="21"/>
      <c r="F96" s="88">
        <f>F97</f>
        <v>99</v>
      </c>
      <c r="G96" s="87">
        <f t="shared" si="26"/>
        <v>107.11800000000001</v>
      </c>
      <c r="H96" s="87">
        <f t="shared" si="27"/>
        <v>114.50914200000001</v>
      </c>
    </row>
    <row r="97" spans="1:11" ht="194.25" customHeight="1" x14ac:dyDescent="0.25">
      <c r="A97" s="47" t="s">
        <v>185</v>
      </c>
      <c r="B97" s="6">
        <v>984</v>
      </c>
      <c r="C97" s="14" t="s">
        <v>81</v>
      </c>
      <c r="D97" s="62" t="s">
        <v>127</v>
      </c>
      <c r="E97" s="6"/>
      <c r="F97" s="89">
        <f>SUM(F98)</f>
        <v>99</v>
      </c>
      <c r="G97" s="99">
        <f t="shared" si="26"/>
        <v>107.11800000000001</v>
      </c>
      <c r="H97" s="99">
        <f t="shared" si="27"/>
        <v>114.50914200000001</v>
      </c>
    </row>
    <row r="98" spans="1:11" ht="41.25" customHeight="1" x14ac:dyDescent="0.25">
      <c r="A98" s="98" t="s">
        <v>190</v>
      </c>
      <c r="B98" s="3">
        <v>984</v>
      </c>
      <c r="C98" s="13" t="s">
        <v>81</v>
      </c>
      <c r="D98" s="62" t="s">
        <v>127</v>
      </c>
      <c r="E98" s="3">
        <v>200</v>
      </c>
      <c r="F98" s="99">
        <v>99</v>
      </c>
      <c r="G98" s="99">
        <f>SUM(F98*107%)</f>
        <v>105.93</v>
      </c>
      <c r="H98" s="99">
        <f t="shared" si="27"/>
        <v>113.23917</v>
      </c>
    </row>
    <row r="99" spans="1:11" s="78" customFormat="1" ht="24.75" customHeight="1" x14ac:dyDescent="0.25">
      <c r="A99" s="71" t="s">
        <v>52</v>
      </c>
      <c r="B99" s="21">
        <v>984</v>
      </c>
      <c r="C99" s="22" t="s">
        <v>68</v>
      </c>
      <c r="D99" s="22"/>
      <c r="E99" s="21"/>
      <c r="F99" s="88">
        <f>SUM(F100+F102+F104+F106)</f>
        <v>2772.2</v>
      </c>
      <c r="G99" s="88">
        <f>SUM(G100+G102+G104+G106)</f>
        <v>2978.7003999999997</v>
      </c>
      <c r="H99" s="88">
        <f>SUM(H100+H102+H104+H106)</f>
        <v>3184.2307276000001</v>
      </c>
      <c r="I99" s="85"/>
      <c r="J99" s="86"/>
      <c r="K99" s="86"/>
    </row>
    <row r="100" spans="1:11" ht="66.75" customHeight="1" x14ac:dyDescent="0.25">
      <c r="A100" s="47" t="s">
        <v>186</v>
      </c>
      <c r="B100" s="6">
        <v>984</v>
      </c>
      <c r="C100" s="14" t="s">
        <v>68</v>
      </c>
      <c r="D100" s="62" t="s">
        <v>128</v>
      </c>
      <c r="E100" s="6"/>
      <c r="F100" s="89">
        <f>SUM(F101)</f>
        <v>355</v>
      </c>
      <c r="G100" s="99">
        <f t="shared" si="26"/>
        <v>384.11</v>
      </c>
      <c r="H100" s="99">
        <f t="shared" si="27"/>
        <v>410.61358999999999</v>
      </c>
    </row>
    <row r="101" spans="1:11" ht="46.5" customHeight="1" x14ac:dyDescent="0.25">
      <c r="A101" s="98" t="s">
        <v>190</v>
      </c>
      <c r="B101" s="3">
        <v>984</v>
      </c>
      <c r="C101" s="13" t="s">
        <v>68</v>
      </c>
      <c r="D101" s="62" t="s">
        <v>128</v>
      </c>
      <c r="E101" s="3">
        <v>200</v>
      </c>
      <c r="F101" s="99">
        <v>355</v>
      </c>
      <c r="G101" s="99">
        <f>SUM(F101*107%)</f>
        <v>379.85</v>
      </c>
      <c r="H101" s="99">
        <f t="shared" si="27"/>
        <v>406.05965000000003</v>
      </c>
    </row>
    <row r="102" spans="1:11" ht="80.25" customHeight="1" x14ac:dyDescent="0.25">
      <c r="A102" s="47" t="s">
        <v>171</v>
      </c>
      <c r="B102" s="6">
        <v>984</v>
      </c>
      <c r="C102" s="14" t="s">
        <v>68</v>
      </c>
      <c r="D102" s="62" t="s">
        <v>111</v>
      </c>
      <c r="E102" s="6"/>
      <c r="F102" s="89">
        <f>SUM(F103)</f>
        <v>390</v>
      </c>
      <c r="G102" s="99">
        <f t="shared" si="26"/>
        <v>421.98</v>
      </c>
      <c r="H102" s="99">
        <f t="shared" si="27"/>
        <v>451.09661999999997</v>
      </c>
    </row>
    <row r="103" spans="1:11" ht="38.25" customHeight="1" x14ac:dyDescent="0.25">
      <c r="A103" s="98" t="s">
        <v>190</v>
      </c>
      <c r="B103" s="3">
        <v>984</v>
      </c>
      <c r="C103" s="13" t="s">
        <v>68</v>
      </c>
      <c r="D103" s="62" t="s">
        <v>111</v>
      </c>
      <c r="E103" s="3">
        <v>200</v>
      </c>
      <c r="F103" s="99">
        <v>390</v>
      </c>
      <c r="G103" s="99">
        <f>SUM(F103*107%)</f>
        <v>417.3</v>
      </c>
      <c r="H103" s="99">
        <f t="shared" si="27"/>
        <v>446.09370000000001</v>
      </c>
    </row>
    <row r="104" spans="1:11" ht="114.75" customHeight="1" x14ac:dyDescent="0.25">
      <c r="A104" s="7" t="s">
        <v>187</v>
      </c>
      <c r="B104" s="6">
        <v>984</v>
      </c>
      <c r="C104" s="14" t="s">
        <v>68</v>
      </c>
      <c r="D104" s="62" t="s">
        <v>129</v>
      </c>
      <c r="E104" s="6"/>
      <c r="F104" s="89">
        <f>SUM(F105)</f>
        <v>292.2</v>
      </c>
      <c r="G104" s="99">
        <f t="shared" si="26"/>
        <v>316.16039999999998</v>
      </c>
      <c r="H104" s="99">
        <f t="shared" si="27"/>
        <v>337.97546759999994</v>
      </c>
    </row>
    <row r="105" spans="1:11" ht="38.25" customHeight="1" x14ac:dyDescent="0.25">
      <c r="A105" s="98" t="s">
        <v>190</v>
      </c>
      <c r="B105" s="3">
        <v>984</v>
      </c>
      <c r="C105" s="13" t="s">
        <v>68</v>
      </c>
      <c r="D105" s="62" t="s">
        <v>129</v>
      </c>
      <c r="E105" s="3">
        <v>200</v>
      </c>
      <c r="F105" s="99">
        <v>292.2</v>
      </c>
      <c r="G105" s="99">
        <f>SUM(F105*107%)</f>
        <v>312.654</v>
      </c>
      <c r="H105" s="99">
        <f t="shared" si="27"/>
        <v>334.227126</v>
      </c>
    </row>
    <row r="106" spans="1:11" ht="78" customHeight="1" x14ac:dyDescent="0.25">
      <c r="A106" s="7" t="s">
        <v>130</v>
      </c>
      <c r="B106" s="64">
        <v>984</v>
      </c>
      <c r="C106" s="65" t="s">
        <v>68</v>
      </c>
      <c r="D106" s="62" t="s">
        <v>131</v>
      </c>
      <c r="E106" s="64"/>
      <c r="F106" s="99">
        <f>SUM(F107)</f>
        <v>1735</v>
      </c>
      <c r="G106" s="99">
        <f>SUM(G107)</f>
        <v>1856.45</v>
      </c>
      <c r="H106" s="99">
        <f t="shared" si="27"/>
        <v>1984.5450499999999</v>
      </c>
    </row>
    <row r="107" spans="1:11" ht="36.75" customHeight="1" x14ac:dyDescent="0.25">
      <c r="A107" s="98" t="s">
        <v>190</v>
      </c>
      <c r="B107" s="64">
        <v>984</v>
      </c>
      <c r="C107" s="65" t="s">
        <v>68</v>
      </c>
      <c r="D107" s="62" t="s">
        <v>131</v>
      </c>
      <c r="E107" s="64">
        <v>200</v>
      </c>
      <c r="F107" s="99">
        <v>1735</v>
      </c>
      <c r="G107" s="99">
        <f>SUM(F107*107%)</f>
        <v>1856.45</v>
      </c>
      <c r="H107" s="99">
        <f>SUM(G107*106.9%)</f>
        <v>1984.5450499999999</v>
      </c>
    </row>
    <row r="108" spans="1:11" s="77" customFormat="1" ht="19.5" customHeight="1" x14ac:dyDescent="0.25">
      <c r="A108" s="70" t="s">
        <v>53</v>
      </c>
      <c r="B108" s="66">
        <v>984</v>
      </c>
      <c r="C108" s="67" t="s">
        <v>82</v>
      </c>
      <c r="D108" s="67"/>
      <c r="E108" s="66"/>
      <c r="F108" s="87">
        <f>F109</f>
        <v>19330.400000000001</v>
      </c>
      <c r="G108" s="87">
        <f t="shared" ref="G108:H108" si="28">G109</f>
        <v>20683.527999999998</v>
      </c>
      <c r="H108" s="87">
        <f t="shared" si="28"/>
        <v>22110.691432</v>
      </c>
    </row>
    <row r="109" spans="1:11" s="78" customFormat="1" ht="18" customHeight="1" x14ac:dyDescent="0.25">
      <c r="A109" s="71" t="s">
        <v>54</v>
      </c>
      <c r="B109" s="21">
        <v>984</v>
      </c>
      <c r="C109" s="22" t="s">
        <v>83</v>
      </c>
      <c r="D109" s="22"/>
      <c r="E109" s="21"/>
      <c r="F109" s="88">
        <f>SUM(F110+F113+F115+F117)</f>
        <v>19330.400000000001</v>
      </c>
      <c r="G109" s="88">
        <f t="shared" ref="G109:H109" si="29">G110+G113+G115+G117</f>
        <v>20683.527999999998</v>
      </c>
      <c r="H109" s="88">
        <f t="shared" si="29"/>
        <v>22110.691432</v>
      </c>
    </row>
    <row r="110" spans="1:11" ht="70.5" customHeight="1" x14ac:dyDescent="0.25">
      <c r="A110" s="7" t="s">
        <v>98</v>
      </c>
      <c r="B110" s="53">
        <v>984</v>
      </c>
      <c r="C110" s="52" t="s">
        <v>83</v>
      </c>
      <c r="D110" s="62" t="s">
        <v>132</v>
      </c>
      <c r="E110" s="53"/>
      <c r="F110" s="89">
        <f>SUM(F111:F112)</f>
        <v>11124.4</v>
      </c>
      <c r="G110" s="89">
        <f t="shared" ref="G110" si="30">G111+G112</f>
        <v>11903.108</v>
      </c>
      <c r="H110" s="89">
        <f>SUM(H111:H112)</f>
        <v>12724.422451999999</v>
      </c>
    </row>
    <row r="111" spans="1:11" ht="85.5" customHeight="1" x14ac:dyDescent="0.25">
      <c r="A111" s="4" t="s">
        <v>93</v>
      </c>
      <c r="B111" s="3">
        <v>984</v>
      </c>
      <c r="C111" s="13" t="s">
        <v>83</v>
      </c>
      <c r="D111" s="62" t="s">
        <v>132</v>
      </c>
      <c r="E111" s="3">
        <v>100</v>
      </c>
      <c r="F111" s="99">
        <v>7627.5</v>
      </c>
      <c r="G111" s="99">
        <f>SUM(F111*107%)</f>
        <v>8161.4250000000002</v>
      </c>
      <c r="H111" s="99">
        <f>SUM(G111*106.9%)</f>
        <v>8724.5633249999992</v>
      </c>
    </row>
    <row r="112" spans="1:11" ht="38.25" customHeight="1" x14ac:dyDescent="0.25">
      <c r="A112" s="98" t="s">
        <v>190</v>
      </c>
      <c r="B112" s="3">
        <v>984</v>
      </c>
      <c r="C112" s="13" t="s">
        <v>83</v>
      </c>
      <c r="D112" s="62" t="s">
        <v>132</v>
      </c>
      <c r="E112" s="3">
        <v>200</v>
      </c>
      <c r="F112" s="99">
        <v>3496.9</v>
      </c>
      <c r="G112" s="99">
        <f>SUM(F112*107%)</f>
        <v>3741.6830000000004</v>
      </c>
      <c r="H112" s="99">
        <f>SUM(G112*106.9%)</f>
        <v>3999.8591270000002</v>
      </c>
    </row>
    <row r="113" spans="1:8" ht="84" customHeight="1" x14ac:dyDescent="0.25">
      <c r="A113" s="7" t="s">
        <v>188</v>
      </c>
      <c r="B113" s="53">
        <v>984</v>
      </c>
      <c r="C113" s="52" t="s">
        <v>83</v>
      </c>
      <c r="D113" s="62" t="s">
        <v>133</v>
      </c>
      <c r="E113" s="53"/>
      <c r="F113" s="89">
        <f>SUM(F114)</f>
        <v>5080</v>
      </c>
      <c r="G113" s="99">
        <f>SUM(G114)</f>
        <v>5435.6</v>
      </c>
      <c r="H113" s="99">
        <f>SUM(H114)</f>
        <v>5810.6563999999998</v>
      </c>
    </row>
    <row r="114" spans="1:8" ht="45" customHeight="1" x14ac:dyDescent="0.25">
      <c r="A114" s="98" t="s">
        <v>190</v>
      </c>
      <c r="B114" s="3">
        <v>984</v>
      </c>
      <c r="C114" s="13" t="s">
        <v>83</v>
      </c>
      <c r="D114" s="62" t="s">
        <v>133</v>
      </c>
      <c r="E114" s="3">
        <v>200</v>
      </c>
      <c r="F114" s="99">
        <v>5080</v>
      </c>
      <c r="G114" s="99">
        <f>SUM(F114*107%)</f>
        <v>5435.6</v>
      </c>
      <c r="H114" s="99">
        <f t="shared" si="27"/>
        <v>5810.6563999999998</v>
      </c>
    </row>
    <row r="115" spans="1:8" ht="67.5" customHeight="1" x14ac:dyDescent="0.25">
      <c r="A115" s="7" t="s">
        <v>134</v>
      </c>
      <c r="B115" s="53">
        <v>984</v>
      </c>
      <c r="C115" s="52" t="s">
        <v>83</v>
      </c>
      <c r="D115" s="62" t="s">
        <v>135</v>
      </c>
      <c r="E115" s="53"/>
      <c r="F115" s="89">
        <f>SUM(F116)</f>
        <v>606</v>
      </c>
      <c r="G115" s="99">
        <f>SUM(G116)</f>
        <v>648.42000000000007</v>
      </c>
      <c r="H115" s="99">
        <f>SUM(H116)</f>
        <v>693.16098</v>
      </c>
    </row>
    <row r="116" spans="1:8" ht="36.75" customHeight="1" x14ac:dyDescent="0.25">
      <c r="A116" s="98" t="s">
        <v>190</v>
      </c>
      <c r="B116" s="3">
        <v>984</v>
      </c>
      <c r="C116" s="13" t="s">
        <v>83</v>
      </c>
      <c r="D116" s="62" t="s">
        <v>135</v>
      </c>
      <c r="E116" s="3">
        <v>200</v>
      </c>
      <c r="F116" s="99">
        <v>606</v>
      </c>
      <c r="G116" s="99">
        <f>SUM(F116*107%)</f>
        <v>648.42000000000007</v>
      </c>
      <c r="H116" s="99">
        <f t="shared" si="27"/>
        <v>693.16098</v>
      </c>
    </row>
    <row r="117" spans="1:8" ht="81" customHeight="1" x14ac:dyDescent="0.25">
      <c r="A117" s="7" t="s">
        <v>189</v>
      </c>
      <c r="B117" s="53">
        <v>984</v>
      </c>
      <c r="C117" s="52" t="s">
        <v>83</v>
      </c>
      <c r="D117" s="62" t="s">
        <v>131</v>
      </c>
      <c r="E117" s="53"/>
      <c r="F117" s="89">
        <f>SUM(F118)</f>
        <v>2520</v>
      </c>
      <c r="G117" s="99">
        <f>SUM(G118)</f>
        <v>2696.4</v>
      </c>
      <c r="H117" s="99">
        <f>SUM(H118)</f>
        <v>2882.4515999999999</v>
      </c>
    </row>
    <row r="118" spans="1:8" ht="41.25" customHeight="1" x14ac:dyDescent="0.25">
      <c r="A118" s="98" t="s">
        <v>190</v>
      </c>
      <c r="B118" s="3">
        <v>984</v>
      </c>
      <c r="C118" s="13" t="s">
        <v>83</v>
      </c>
      <c r="D118" s="62" t="s">
        <v>131</v>
      </c>
      <c r="E118" s="3">
        <v>200</v>
      </c>
      <c r="F118" s="99">
        <v>2520</v>
      </c>
      <c r="G118" s="99">
        <f>SUM(F118*107%)</f>
        <v>2696.4</v>
      </c>
      <c r="H118" s="99">
        <f t="shared" si="27"/>
        <v>2882.4515999999999</v>
      </c>
    </row>
    <row r="119" spans="1:8" s="77" customFormat="1" ht="17.25" customHeight="1" x14ac:dyDescent="0.25">
      <c r="A119" s="70" t="s">
        <v>55</v>
      </c>
      <c r="B119" s="66">
        <v>984</v>
      </c>
      <c r="C119" s="66">
        <v>1000</v>
      </c>
      <c r="D119" s="67"/>
      <c r="E119" s="66"/>
      <c r="F119" s="87">
        <f>SUM(F120+F123)</f>
        <v>23806.1</v>
      </c>
      <c r="G119" s="87">
        <f t="shared" ref="G119:H119" si="31">G120+G123</f>
        <v>25747.022200000003</v>
      </c>
      <c r="H119" s="87">
        <f t="shared" si="31"/>
        <v>27523.566731799998</v>
      </c>
    </row>
    <row r="120" spans="1:8" s="78" customFormat="1" ht="18" customHeight="1" x14ac:dyDescent="0.25">
      <c r="A120" s="71" t="s">
        <v>56</v>
      </c>
      <c r="B120" s="21">
        <v>984</v>
      </c>
      <c r="C120" s="21">
        <v>1003</v>
      </c>
      <c r="D120" s="22"/>
      <c r="E120" s="21"/>
      <c r="F120" s="88">
        <f>F121</f>
        <v>931.5</v>
      </c>
      <c r="G120" s="88">
        <f t="shared" ref="G120:H120" si="32">G121</f>
        <v>996.70500000000004</v>
      </c>
      <c r="H120" s="88">
        <f t="shared" si="32"/>
        <v>1065.4776449999999</v>
      </c>
    </row>
    <row r="121" spans="1:8" s="76" customFormat="1" ht="156" customHeight="1" x14ac:dyDescent="0.25">
      <c r="A121" s="47" t="s">
        <v>142</v>
      </c>
      <c r="B121" s="63">
        <v>984</v>
      </c>
      <c r="C121" s="63">
        <v>1003</v>
      </c>
      <c r="D121" s="62" t="s">
        <v>136</v>
      </c>
      <c r="E121" s="63"/>
      <c r="F121" s="89">
        <f>SUM(F122)</f>
        <v>931.5</v>
      </c>
      <c r="G121" s="89">
        <f t="shared" ref="G121:H121" si="33">G122</f>
        <v>996.70500000000004</v>
      </c>
      <c r="H121" s="89">
        <f t="shared" si="33"/>
        <v>1065.4776449999999</v>
      </c>
    </row>
    <row r="122" spans="1:8" ht="30" customHeight="1" x14ac:dyDescent="0.25">
      <c r="A122" s="27" t="s">
        <v>94</v>
      </c>
      <c r="B122" s="3">
        <v>984</v>
      </c>
      <c r="C122" s="3">
        <v>1003</v>
      </c>
      <c r="D122" s="62" t="s">
        <v>136</v>
      </c>
      <c r="E122" s="3">
        <v>300</v>
      </c>
      <c r="F122" s="99">
        <v>931.5</v>
      </c>
      <c r="G122" s="99">
        <f>SUM(F122*107%)</f>
        <v>996.70500000000004</v>
      </c>
      <c r="H122" s="99">
        <f t="shared" si="27"/>
        <v>1065.4776449999999</v>
      </c>
    </row>
    <row r="123" spans="1:8" s="78" customFormat="1" ht="21.75" customHeight="1" x14ac:dyDescent="0.25">
      <c r="A123" s="20" t="s">
        <v>57</v>
      </c>
      <c r="B123" s="21">
        <v>984</v>
      </c>
      <c r="C123" s="21">
        <v>1004</v>
      </c>
      <c r="D123" s="22"/>
      <c r="E123" s="21"/>
      <c r="F123" s="88">
        <f>SUM(F124+F126)</f>
        <v>22874.6</v>
      </c>
      <c r="G123" s="88">
        <f t="shared" si="26"/>
        <v>24750.317200000001</v>
      </c>
      <c r="H123" s="88">
        <f t="shared" si="27"/>
        <v>26458.089086799999</v>
      </c>
    </row>
    <row r="124" spans="1:8" s="80" customFormat="1" ht="80.25" customHeight="1" x14ac:dyDescent="0.25">
      <c r="A124" s="7" t="s">
        <v>152</v>
      </c>
      <c r="B124" s="63">
        <v>984</v>
      </c>
      <c r="C124" s="63">
        <v>1004</v>
      </c>
      <c r="D124" s="62" t="s">
        <v>153</v>
      </c>
      <c r="E124" s="63"/>
      <c r="F124" s="89">
        <f>SUM(F125)</f>
        <v>15792.2</v>
      </c>
      <c r="G124" s="89">
        <f>SUM(G125)</f>
        <v>16897.099999999999</v>
      </c>
      <c r="H124" s="89">
        <f>SUM(H125)</f>
        <v>18062.5</v>
      </c>
    </row>
    <row r="125" spans="1:8" s="76" customFormat="1" ht="30" customHeight="1" x14ac:dyDescent="0.25">
      <c r="A125" s="60" t="s">
        <v>91</v>
      </c>
      <c r="B125" s="64">
        <v>984</v>
      </c>
      <c r="C125" s="64">
        <v>1004</v>
      </c>
      <c r="D125" s="62" t="s">
        <v>153</v>
      </c>
      <c r="E125" s="64">
        <v>300</v>
      </c>
      <c r="F125" s="99">
        <v>15792.2</v>
      </c>
      <c r="G125" s="99">
        <v>16897.099999999999</v>
      </c>
      <c r="H125" s="99">
        <v>18062.5</v>
      </c>
    </row>
    <row r="126" spans="1:8" s="80" customFormat="1" ht="81" customHeight="1" x14ac:dyDescent="0.25">
      <c r="A126" s="7" t="s">
        <v>154</v>
      </c>
      <c r="B126" s="63">
        <v>984</v>
      </c>
      <c r="C126" s="63">
        <v>1004</v>
      </c>
      <c r="D126" s="62" t="s">
        <v>155</v>
      </c>
      <c r="E126" s="63"/>
      <c r="F126" s="89">
        <f>SUM(F127)</f>
        <v>7082.4</v>
      </c>
      <c r="G126" s="89">
        <f t="shared" ref="G126:H126" si="34">G127</f>
        <v>7578.5</v>
      </c>
      <c r="H126" s="89">
        <f t="shared" si="34"/>
        <v>8356.1</v>
      </c>
    </row>
    <row r="127" spans="1:8" ht="30" customHeight="1" x14ac:dyDescent="0.25">
      <c r="A127" s="4" t="s">
        <v>94</v>
      </c>
      <c r="B127" s="3">
        <v>984</v>
      </c>
      <c r="C127" s="3">
        <v>1004</v>
      </c>
      <c r="D127" s="62" t="s">
        <v>155</v>
      </c>
      <c r="E127" s="3">
        <v>300</v>
      </c>
      <c r="F127" s="99">
        <v>7082.4</v>
      </c>
      <c r="G127" s="99">
        <v>7578.5</v>
      </c>
      <c r="H127" s="99">
        <v>8356.1</v>
      </c>
    </row>
    <row r="128" spans="1:8" s="77" customFormat="1" ht="25.5" customHeight="1" x14ac:dyDescent="0.25">
      <c r="A128" s="70" t="s">
        <v>58</v>
      </c>
      <c r="B128" s="66">
        <v>984</v>
      </c>
      <c r="C128" s="66">
        <v>1100</v>
      </c>
      <c r="D128" s="67"/>
      <c r="E128" s="66"/>
      <c r="F128" s="87">
        <f t="shared" ref="F128:H129" si="35">SUM(F129)</f>
        <v>17113.300000000003</v>
      </c>
      <c r="G128" s="87">
        <f t="shared" si="35"/>
        <v>18138.854000000003</v>
      </c>
      <c r="H128" s="87">
        <f t="shared" si="35"/>
        <v>19390.434926000002</v>
      </c>
    </row>
    <row r="129" spans="1:8" s="78" customFormat="1" ht="15.75" customHeight="1" x14ac:dyDescent="0.25">
      <c r="A129" s="71" t="s">
        <v>59</v>
      </c>
      <c r="B129" s="21">
        <v>984</v>
      </c>
      <c r="C129" s="21">
        <v>1102</v>
      </c>
      <c r="D129" s="22"/>
      <c r="E129" s="21"/>
      <c r="F129" s="88">
        <f t="shared" si="35"/>
        <v>17113.300000000003</v>
      </c>
      <c r="G129" s="88">
        <f t="shared" si="35"/>
        <v>18138.854000000003</v>
      </c>
      <c r="H129" s="88">
        <f t="shared" si="35"/>
        <v>19390.434926000002</v>
      </c>
    </row>
    <row r="130" spans="1:8" ht="64.5" customHeight="1" x14ac:dyDescent="0.25">
      <c r="A130" s="7" t="s">
        <v>99</v>
      </c>
      <c r="B130" s="51">
        <v>984</v>
      </c>
      <c r="C130" s="51">
        <v>1102</v>
      </c>
      <c r="D130" s="62" t="s">
        <v>137</v>
      </c>
      <c r="E130" s="51"/>
      <c r="F130" s="89">
        <f>SUM(F131:F132)</f>
        <v>17113.300000000003</v>
      </c>
      <c r="G130" s="99">
        <f>SUM(G131:G132)</f>
        <v>18138.854000000003</v>
      </c>
      <c r="H130" s="99">
        <f>SUM(H131:H132)</f>
        <v>19390.434926000002</v>
      </c>
    </row>
    <row r="131" spans="1:8" ht="78" customHeight="1" x14ac:dyDescent="0.25">
      <c r="A131" s="4" t="s">
        <v>95</v>
      </c>
      <c r="B131" s="3">
        <v>984</v>
      </c>
      <c r="C131" s="3">
        <v>1102</v>
      </c>
      <c r="D131" s="62" t="s">
        <v>137</v>
      </c>
      <c r="E131" s="3">
        <v>100</v>
      </c>
      <c r="F131" s="99">
        <v>8637.2000000000007</v>
      </c>
      <c r="G131" s="99">
        <f>SUM(G132)</f>
        <v>9069.4270000000015</v>
      </c>
      <c r="H131" s="99">
        <f>SUM(H132)</f>
        <v>9695.2174630000009</v>
      </c>
    </row>
    <row r="132" spans="1:8" ht="40.5" customHeight="1" x14ac:dyDescent="0.25">
      <c r="A132" s="98" t="s">
        <v>190</v>
      </c>
      <c r="B132" s="3">
        <v>984</v>
      </c>
      <c r="C132" s="3">
        <v>1102</v>
      </c>
      <c r="D132" s="62" t="s">
        <v>137</v>
      </c>
      <c r="E132" s="3">
        <v>200</v>
      </c>
      <c r="F132" s="99">
        <v>8476.1</v>
      </c>
      <c r="G132" s="99">
        <f>SUM(F132*107%)</f>
        <v>9069.4270000000015</v>
      </c>
      <c r="H132" s="99">
        <f t="shared" si="27"/>
        <v>9695.2174630000009</v>
      </c>
    </row>
    <row r="133" spans="1:8" s="77" customFormat="1" ht="28.5" customHeight="1" x14ac:dyDescent="0.25">
      <c r="A133" s="70" t="s">
        <v>60</v>
      </c>
      <c r="B133" s="66">
        <v>984</v>
      </c>
      <c r="C133" s="66">
        <v>1200</v>
      </c>
      <c r="D133" s="67"/>
      <c r="E133" s="66"/>
      <c r="F133" s="87">
        <f>SUM(F134)</f>
        <v>2165.3000000000002</v>
      </c>
      <c r="G133" s="87">
        <f>SUM(G134)</f>
        <v>2316.8710000000005</v>
      </c>
      <c r="H133" s="87">
        <f t="shared" si="27"/>
        <v>2476.7350990000004</v>
      </c>
    </row>
    <row r="134" spans="1:8" s="78" customFormat="1" ht="18.75" customHeight="1" x14ac:dyDescent="0.25">
      <c r="A134" s="71" t="s">
        <v>61</v>
      </c>
      <c r="B134" s="21">
        <v>984</v>
      </c>
      <c r="C134" s="21">
        <v>1202</v>
      </c>
      <c r="D134" s="22"/>
      <c r="E134" s="21"/>
      <c r="F134" s="88">
        <f>SUM(F135)</f>
        <v>2165.3000000000002</v>
      </c>
      <c r="G134" s="88">
        <f>SUM(G135)</f>
        <v>2316.8710000000005</v>
      </c>
      <c r="H134" s="88">
        <f t="shared" si="27"/>
        <v>2476.7350990000004</v>
      </c>
    </row>
    <row r="135" spans="1:8" ht="63" customHeight="1" x14ac:dyDescent="0.25">
      <c r="A135" s="47" t="s">
        <v>147</v>
      </c>
      <c r="B135" s="6">
        <v>984</v>
      </c>
      <c r="C135" s="6">
        <v>1202</v>
      </c>
      <c r="D135" s="62" t="s">
        <v>149</v>
      </c>
      <c r="E135" s="6"/>
      <c r="F135" s="89">
        <f>SUM(F136)</f>
        <v>2165.3000000000002</v>
      </c>
      <c r="G135" s="99">
        <f>SUM(G136:G136)</f>
        <v>2316.8710000000005</v>
      </c>
      <c r="H135" s="99">
        <f>SUM(H136:H136)</f>
        <v>2476.7350990000004</v>
      </c>
    </row>
    <row r="136" spans="1:8" ht="36" customHeight="1" x14ac:dyDescent="0.25">
      <c r="A136" s="98" t="s">
        <v>190</v>
      </c>
      <c r="B136" s="3">
        <v>984</v>
      </c>
      <c r="C136" s="3">
        <v>1202</v>
      </c>
      <c r="D136" s="62" t="s">
        <v>149</v>
      </c>
      <c r="E136" s="3">
        <v>200</v>
      </c>
      <c r="F136" s="99">
        <v>2165.3000000000002</v>
      </c>
      <c r="G136" s="99">
        <f>SUM(F136*107%)</f>
        <v>2316.8710000000005</v>
      </c>
      <c r="H136" s="99">
        <f>SUM(G136*106.9%)</f>
        <v>2476.7350990000004</v>
      </c>
    </row>
    <row r="137" spans="1:8" ht="18" customHeight="1" x14ac:dyDescent="0.25">
      <c r="A137" s="82" t="s">
        <v>62</v>
      </c>
      <c r="B137" s="83"/>
      <c r="C137" s="83"/>
      <c r="D137" s="84"/>
      <c r="E137" s="83"/>
      <c r="F137" s="87">
        <f>SUM(F21+F6)</f>
        <v>320582.19999999995</v>
      </c>
      <c r="G137" s="87">
        <f>SUM(G6+G21)</f>
        <v>350989.99039999995</v>
      </c>
      <c r="H137" s="87">
        <f xml:space="preserve"> H6+H21</f>
        <v>372695.46435560001</v>
      </c>
    </row>
  </sheetData>
  <mergeCells count="13">
    <mergeCell ref="A1:H2"/>
    <mergeCell ref="A4:A5"/>
    <mergeCell ref="B4:E4"/>
    <mergeCell ref="F4:F5"/>
    <mergeCell ref="G4:H4"/>
    <mergeCell ref="F10:F12"/>
    <mergeCell ref="H10:H12"/>
    <mergeCell ref="G10:G12"/>
    <mergeCell ref="A10:A12"/>
    <mergeCell ref="B10:B12"/>
    <mergeCell ref="C10:C12"/>
    <mergeCell ref="D10:D12"/>
    <mergeCell ref="E10:E12"/>
  </mergeCells>
  <pageMargins left="0.51181102362204722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 1</vt:lpstr>
      <vt:lpstr>табл 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2016-11-01T11:55:53Z</cp:lastPrinted>
  <dcterms:created xsi:type="dcterms:W3CDTF">2013-06-11T11:37:07Z</dcterms:created>
  <dcterms:modified xsi:type="dcterms:W3CDTF">2016-11-01T12:02:44Z</dcterms:modified>
</cp:coreProperties>
</file>